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vyskala\Desktop\"/>
    </mc:Choice>
  </mc:AlternateContent>
  <bookViews>
    <workbookView xWindow="0" yWindow="0" windowWidth="0" windowHeight="0"/>
  </bookViews>
  <sheets>
    <sheet name="Rekapitulace stavby" sheetId="1" r:id="rId1"/>
    <sheet name="SO01.01 - Vodovodní řad" sheetId="2" r:id="rId2"/>
    <sheet name="SO01.02 - Vodovodní přípojka" sheetId="3" r:id="rId3"/>
    <sheet name="SO02.01 - Kanalizační řad" sheetId="4" r:id="rId4"/>
    <sheet name="SO02.02 - Kanalizační pří..." sheetId="5" r:id="rId5"/>
    <sheet name="SO90 - Vedlejší a ostatní..." sheetId="6" r:id="rId6"/>
  </sheets>
  <definedNames>
    <definedName name="_xlnm.Print_Area" localSheetId="0">'Rekapitulace stavby'!$D$4:$AO$76,'Rekapitulace stavby'!$C$82:$AQ$109</definedName>
    <definedName name="_xlnm.Print_Titles" localSheetId="0">'Rekapitulace stavby'!$92:$92</definedName>
    <definedName name="_xlnm._FilterDatabase" localSheetId="1" hidden="1">'SO01.01 - Vodovodní řad'!$C$140:$K$428</definedName>
    <definedName name="_xlnm.Print_Area" localSheetId="1">'SO01.01 - Vodovodní řad'!$C$4:$J$76,'SO01.01 - Vodovodní řad'!$C$82:$J$120,'SO01.01 - Vodovodní řad'!$C$126:$K$428</definedName>
    <definedName name="_xlnm.Print_Titles" localSheetId="1">'SO01.01 - Vodovodní řad'!$140:$140</definedName>
    <definedName name="_xlnm._FilterDatabase" localSheetId="2" hidden="1">'SO01.02 - Vodovodní přípojka'!$C$137:$K$297</definedName>
    <definedName name="_xlnm.Print_Area" localSheetId="2">'SO01.02 - Vodovodní přípojka'!$C$4:$J$76,'SO01.02 - Vodovodní přípojka'!$C$82:$J$117,'SO01.02 - Vodovodní přípojka'!$C$123:$K$297</definedName>
    <definedName name="_xlnm.Print_Titles" localSheetId="2">'SO01.02 - Vodovodní přípojka'!$137:$137</definedName>
    <definedName name="_xlnm._FilterDatabase" localSheetId="3" hidden="1">'SO02.01 - Kanalizační řad'!$C$139:$K$456</definedName>
    <definedName name="_xlnm.Print_Area" localSheetId="3">'SO02.01 - Kanalizační řad'!$C$4:$J$76,'SO02.01 - Kanalizační řad'!$C$82:$J$119,'SO02.01 - Kanalizační řad'!$C$125:$K$456</definedName>
    <definedName name="_xlnm.Print_Titles" localSheetId="3">'SO02.01 - Kanalizační řad'!$139:$139</definedName>
    <definedName name="_xlnm._FilterDatabase" localSheetId="4" hidden="1">'SO02.02 - Kanalizační pří...'!$C$135:$K$254</definedName>
    <definedName name="_xlnm.Print_Area" localSheetId="4">'SO02.02 - Kanalizační pří...'!$C$4:$J$76,'SO02.02 - Kanalizační pří...'!$C$82:$J$115,'SO02.02 - Kanalizační pří...'!$C$121:$K$254</definedName>
    <definedName name="_xlnm.Print_Titles" localSheetId="4">'SO02.02 - Kanalizační pří...'!$135:$135</definedName>
    <definedName name="_xlnm._FilterDatabase" localSheetId="5" hidden="1">'SO90 - Vedlejší a ostatní...'!$C$126:$K$145</definedName>
    <definedName name="_xlnm.Print_Area" localSheetId="5">'SO90 - Vedlejší a ostatní...'!$C$4:$J$76,'SO90 - Vedlejší a ostatní...'!$C$82:$J$108,'SO90 - Vedlejší a ostatní...'!$C$114:$K$145</definedName>
    <definedName name="_xlnm.Print_Titles" localSheetId="5">'SO90 - Vedlejší a ostatní...'!$126:$126</definedName>
  </definedNames>
  <calcPr/>
</workbook>
</file>

<file path=xl/calcChain.xml><?xml version="1.0" encoding="utf-8"?>
<calcChain xmlns="http://schemas.openxmlformats.org/spreadsheetml/2006/main">
  <c i="6" l="1" r="J39"/>
  <c r="J38"/>
  <c i="1" r="AY101"/>
  <c i="6" r="J37"/>
  <c i="1" r="AX101"/>
  <c i="6"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1"/>
  <c r="E119"/>
  <c r="BI106"/>
  <c r="BH106"/>
  <c r="BG106"/>
  <c r="BF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BI101"/>
  <c r="BH101"/>
  <c r="BG101"/>
  <c r="BF101"/>
  <c r="BE101"/>
  <c r="F89"/>
  <c r="E87"/>
  <c r="J24"/>
  <c r="E24"/>
  <c r="J124"/>
  <c r="J23"/>
  <c r="J21"/>
  <c r="E21"/>
  <c r="J123"/>
  <c r="J20"/>
  <c r="J18"/>
  <c r="E18"/>
  <c r="F92"/>
  <c r="J17"/>
  <c r="J15"/>
  <c r="E15"/>
  <c r="F123"/>
  <c r="J14"/>
  <c r="J12"/>
  <c r="J89"/>
  <c r="E7"/>
  <c r="E117"/>
  <c i="5" r="J41"/>
  <c r="J40"/>
  <c i="1" r="AY100"/>
  <c i="5" r="J39"/>
  <c i="1" r="AX100"/>
  <c i="5" r="BI254"/>
  <c r="BH254"/>
  <c r="BG254"/>
  <c r="BF254"/>
  <c r="T254"/>
  <c r="T253"/>
  <c r="R254"/>
  <c r="R253"/>
  <c r="P254"/>
  <c r="P253"/>
  <c r="BI250"/>
  <c r="BH250"/>
  <c r="BG250"/>
  <c r="BF250"/>
  <c r="T250"/>
  <c r="T249"/>
  <c r="R250"/>
  <c r="R249"/>
  <c r="P250"/>
  <c r="P249"/>
  <c r="BI248"/>
  <c r="BH248"/>
  <c r="BG248"/>
  <c r="BF248"/>
  <c r="T248"/>
  <c r="R248"/>
  <c r="P248"/>
  <c r="BI245"/>
  <c r="BH245"/>
  <c r="BG245"/>
  <c r="BF245"/>
  <c r="T245"/>
  <c r="R245"/>
  <c r="P245"/>
  <c r="BI244"/>
  <c r="BH244"/>
  <c r="BG244"/>
  <c r="BF244"/>
  <c r="T244"/>
  <c r="R244"/>
  <c r="P244"/>
  <c r="BI241"/>
  <c r="BH241"/>
  <c r="BG241"/>
  <c r="BF241"/>
  <c r="T241"/>
  <c r="R241"/>
  <c r="P241"/>
  <c r="BI238"/>
  <c r="BH238"/>
  <c r="BG238"/>
  <c r="BF238"/>
  <c r="T238"/>
  <c r="R238"/>
  <c r="P238"/>
  <c r="BI235"/>
  <c r="BH235"/>
  <c r="BG235"/>
  <c r="BF235"/>
  <c r="T235"/>
  <c r="R235"/>
  <c r="P235"/>
  <c r="BI232"/>
  <c r="BH232"/>
  <c r="BG232"/>
  <c r="BF232"/>
  <c r="T232"/>
  <c r="R232"/>
  <c r="P232"/>
  <c r="BI228"/>
  <c r="BH228"/>
  <c r="BG228"/>
  <c r="BF228"/>
  <c r="T228"/>
  <c r="R228"/>
  <c r="P228"/>
  <c r="BI225"/>
  <c r="BH225"/>
  <c r="BG225"/>
  <c r="BF225"/>
  <c r="T225"/>
  <c r="R225"/>
  <c r="P225"/>
  <c r="BI223"/>
  <c r="BH223"/>
  <c r="BG223"/>
  <c r="BF223"/>
  <c r="T223"/>
  <c r="R223"/>
  <c r="P223"/>
  <c r="BI220"/>
  <c r="BH220"/>
  <c r="BG220"/>
  <c r="BF220"/>
  <c r="T220"/>
  <c r="R220"/>
  <c r="P220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5"/>
  <c r="BH205"/>
  <c r="BG205"/>
  <c r="BF205"/>
  <c r="T205"/>
  <c r="R205"/>
  <c r="P205"/>
  <c r="BI200"/>
  <c r="BH200"/>
  <c r="BG200"/>
  <c r="BF200"/>
  <c r="T200"/>
  <c r="R200"/>
  <c r="P200"/>
  <c r="BI198"/>
  <c r="BH198"/>
  <c r="BG198"/>
  <c r="BF198"/>
  <c r="T198"/>
  <c r="R198"/>
  <c r="P198"/>
  <c r="BI195"/>
  <c r="BH195"/>
  <c r="BG195"/>
  <c r="BF195"/>
  <c r="T195"/>
  <c r="R195"/>
  <c r="P195"/>
  <c r="BI180"/>
  <c r="BH180"/>
  <c r="BG180"/>
  <c r="BF180"/>
  <c r="T180"/>
  <c r="R180"/>
  <c r="P180"/>
  <c r="BI177"/>
  <c r="BH177"/>
  <c r="BG177"/>
  <c r="BF177"/>
  <c r="T177"/>
  <c r="R177"/>
  <c r="P177"/>
  <c r="BI171"/>
  <c r="BH171"/>
  <c r="BG171"/>
  <c r="BF171"/>
  <c r="T171"/>
  <c r="R171"/>
  <c r="P171"/>
  <c r="BI168"/>
  <c r="BH168"/>
  <c r="BG168"/>
  <c r="BF168"/>
  <c r="T168"/>
  <c r="R168"/>
  <c r="P168"/>
  <c r="BI163"/>
  <c r="BH163"/>
  <c r="BG163"/>
  <c r="BF163"/>
  <c r="T163"/>
  <c r="R163"/>
  <c r="P163"/>
  <c r="BI159"/>
  <c r="BH159"/>
  <c r="BG159"/>
  <c r="BF159"/>
  <c r="T159"/>
  <c r="R159"/>
  <c r="P159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4"/>
  <c r="BH144"/>
  <c r="BG144"/>
  <c r="BF144"/>
  <c r="T144"/>
  <c r="R144"/>
  <c r="P144"/>
  <c r="BI139"/>
  <c r="BH139"/>
  <c r="BG139"/>
  <c r="BF139"/>
  <c r="T139"/>
  <c r="R139"/>
  <c r="P139"/>
  <c r="F130"/>
  <c r="E128"/>
  <c r="BI113"/>
  <c r="BH113"/>
  <c r="BG113"/>
  <c r="BF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F91"/>
  <c r="E89"/>
  <c r="J26"/>
  <c r="E26"/>
  <c r="J133"/>
  <c r="J25"/>
  <c r="J23"/>
  <c r="E23"/>
  <c r="J93"/>
  <c r="J22"/>
  <c r="J20"/>
  <c r="E20"/>
  <c r="F133"/>
  <c r="J19"/>
  <c r="J17"/>
  <c r="E17"/>
  <c r="F132"/>
  <c r="J16"/>
  <c r="J14"/>
  <c r="J130"/>
  <c r="E7"/>
  <c r="E85"/>
  <c i="4" r="J41"/>
  <c r="J40"/>
  <c i="1" r="AY99"/>
  <c i="4" r="J39"/>
  <c i="1" r="AX99"/>
  <c i="4" r="BI456"/>
  <c r="BH456"/>
  <c r="BG456"/>
  <c r="BF456"/>
  <c r="T456"/>
  <c r="T455"/>
  <c r="R456"/>
  <c r="R455"/>
  <c r="P456"/>
  <c r="P455"/>
  <c r="BI451"/>
  <c r="BH451"/>
  <c r="BG451"/>
  <c r="BF451"/>
  <c r="T451"/>
  <c r="R451"/>
  <c r="P451"/>
  <c r="BI446"/>
  <c r="BH446"/>
  <c r="BG446"/>
  <c r="BF446"/>
  <c r="T446"/>
  <c r="R446"/>
  <c r="P446"/>
  <c r="BI442"/>
  <c r="BH442"/>
  <c r="BG442"/>
  <c r="BF442"/>
  <c r="T442"/>
  <c r="R442"/>
  <c r="P442"/>
  <c r="BI437"/>
  <c r="BH437"/>
  <c r="BG437"/>
  <c r="BF437"/>
  <c r="T437"/>
  <c r="R437"/>
  <c r="P437"/>
  <c r="BI436"/>
  <c r="BH436"/>
  <c r="BG436"/>
  <c r="BF436"/>
  <c r="T436"/>
  <c r="R436"/>
  <c r="P436"/>
  <c r="BI432"/>
  <c r="BH432"/>
  <c r="BG432"/>
  <c r="BF432"/>
  <c r="T432"/>
  <c r="R432"/>
  <c r="P432"/>
  <c r="BI428"/>
  <c r="BH428"/>
  <c r="BG428"/>
  <c r="BF428"/>
  <c r="T428"/>
  <c r="R428"/>
  <c r="P428"/>
  <c r="BI425"/>
  <c r="BH425"/>
  <c r="BG425"/>
  <c r="BF425"/>
  <c r="T425"/>
  <c r="R425"/>
  <c r="P425"/>
  <c r="BI422"/>
  <c r="BH422"/>
  <c r="BG422"/>
  <c r="BF422"/>
  <c r="T422"/>
  <c r="R422"/>
  <c r="P422"/>
  <c r="BI421"/>
  <c r="BH421"/>
  <c r="BG421"/>
  <c r="BF421"/>
  <c r="T421"/>
  <c r="R421"/>
  <c r="P421"/>
  <c r="BI418"/>
  <c r="BH418"/>
  <c r="BG418"/>
  <c r="BF418"/>
  <c r="T418"/>
  <c r="R418"/>
  <c r="P418"/>
  <c r="BI415"/>
  <c r="BH415"/>
  <c r="BG415"/>
  <c r="BF415"/>
  <c r="T415"/>
  <c r="R415"/>
  <c r="P415"/>
  <c r="BI412"/>
  <c r="BH412"/>
  <c r="BG412"/>
  <c r="BF412"/>
  <c r="T412"/>
  <c r="R412"/>
  <c r="P412"/>
  <c r="BI409"/>
  <c r="BH409"/>
  <c r="BG409"/>
  <c r="BF409"/>
  <c r="T409"/>
  <c r="R409"/>
  <c r="P409"/>
  <c r="BI406"/>
  <c r="BH406"/>
  <c r="BG406"/>
  <c r="BF406"/>
  <c r="T406"/>
  <c r="R406"/>
  <c r="P406"/>
  <c r="BI403"/>
  <c r="BH403"/>
  <c r="BG403"/>
  <c r="BF403"/>
  <c r="T403"/>
  <c r="R403"/>
  <c r="P403"/>
  <c r="BI401"/>
  <c r="BH401"/>
  <c r="BG401"/>
  <c r="BF401"/>
  <c r="T401"/>
  <c r="R401"/>
  <c r="P401"/>
  <c r="BI398"/>
  <c r="BH398"/>
  <c r="BG398"/>
  <c r="BF398"/>
  <c r="T398"/>
  <c r="R398"/>
  <c r="P398"/>
  <c r="BI395"/>
  <c r="BH395"/>
  <c r="BG395"/>
  <c r="BF395"/>
  <c r="T395"/>
  <c r="R395"/>
  <c r="P395"/>
  <c r="BI392"/>
  <c r="BH392"/>
  <c r="BG392"/>
  <c r="BF392"/>
  <c r="T392"/>
  <c r="R392"/>
  <c r="P392"/>
  <c r="BI389"/>
  <c r="BH389"/>
  <c r="BG389"/>
  <c r="BF389"/>
  <c r="T389"/>
  <c r="R389"/>
  <c r="P389"/>
  <c r="BI386"/>
  <c r="BH386"/>
  <c r="BG386"/>
  <c r="BF386"/>
  <c r="T386"/>
  <c r="R386"/>
  <c r="P386"/>
  <c r="BI383"/>
  <c r="BH383"/>
  <c r="BG383"/>
  <c r="BF383"/>
  <c r="T383"/>
  <c r="R383"/>
  <c r="P383"/>
  <c r="BI380"/>
  <c r="BH380"/>
  <c r="BG380"/>
  <c r="BF380"/>
  <c r="T380"/>
  <c r="R380"/>
  <c r="P380"/>
  <c r="BI377"/>
  <c r="BH377"/>
  <c r="BG377"/>
  <c r="BF377"/>
  <c r="T377"/>
  <c r="R377"/>
  <c r="P377"/>
  <c r="BI374"/>
  <c r="BH374"/>
  <c r="BG374"/>
  <c r="BF374"/>
  <c r="T374"/>
  <c r="R374"/>
  <c r="P374"/>
  <c r="BI371"/>
  <c r="BH371"/>
  <c r="BG371"/>
  <c r="BF371"/>
  <c r="T371"/>
  <c r="R371"/>
  <c r="P371"/>
  <c r="BI368"/>
  <c r="BH368"/>
  <c r="BG368"/>
  <c r="BF368"/>
  <c r="T368"/>
  <c r="R368"/>
  <c r="P368"/>
  <c r="BI365"/>
  <c r="BH365"/>
  <c r="BG365"/>
  <c r="BF365"/>
  <c r="T365"/>
  <c r="R365"/>
  <c r="P365"/>
  <c r="BI362"/>
  <c r="BH362"/>
  <c r="BG362"/>
  <c r="BF362"/>
  <c r="T362"/>
  <c r="R362"/>
  <c r="P362"/>
  <c r="BI358"/>
  <c r="BH358"/>
  <c r="BG358"/>
  <c r="BF358"/>
  <c r="T358"/>
  <c r="R358"/>
  <c r="P358"/>
  <c r="BI355"/>
  <c r="BH355"/>
  <c r="BG355"/>
  <c r="BF355"/>
  <c r="T355"/>
  <c r="R355"/>
  <c r="P355"/>
  <c r="BI354"/>
  <c r="BH354"/>
  <c r="BG354"/>
  <c r="BF354"/>
  <c r="T354"/>
  <c r="R354"/>
  <c r="P354"/>
  <c r="BI351"/>
  <c r="BH351"/>
  <c r="BG351"/>
  <c r="BF351"/>
  <c r="T351"/>
  <c r="R351"/>
  <c r="P351"/>
  <c r="BI348"/>
  <c r="BH348"/>
  <c r="BG348"/>
  <c r="BF348"/>
  <c r="T348"/>
  <c r="R348"/>
  <c r="P348"/>
  <c r="BI345"/>
  <c r="BH345"/>
  <c r="BG345"/>
  <c r="BF345"/>
  <c r="T345"/>
  <c r="R345"/>
  <c r="P345"/>
  <c r="BI342"/>
  <c r="BH342"/>
  <c r="BG342"/>
  <c r="BF342"/>
  <c r="T342"/>
  <c r="R342"/>
  <c r="P342"/>
  <c r="BI339"/>
  <c r="BH339"/>
  <c r="BG339"/>
  <c r="BF339"/>
  <c r="T339"/>
  <c r="R339"/>
  <c r="P339"/>
  <c r="BI336"/>
  <c r="BH336"/>
  <c r="BG336"/>
  <c r="BF336"/>
  <c r="T336"/>
  <c r="R336"/>
  <c r="P336"/>
  <c r="BI333"/>
  <c r="BH333"/>
  <c r="BG333"/>
  <c r="BF333"/>
  <c r="T333"/>
  <c r="R333"/>
  <c r="P333"/>
  <c r="BI330"/>
  <c r="BH330"/>
  <c r="BG330"/>
  <c r="BF330"/>
  <c r="T330"/>
  <c r="R330"/>
  <c r="P330"/>
  <c r="BI326"/>
  <c r="BH326"/>
  <c r="BG326"/>
  <c r="BF326"/>
  <c r="T326"/>
  <c r="R326"/>
  <c r="P326"/>
  <c r="BI323"/>
  <c r="BH323"/>
  <c r="BG323"/>
  <c r="BF323"/>
  <c r="T323"/>
  <c r="R323"/>
  <c r="P323"/>
  <c r="BI318"/>
  <c r="BH318"/>
  <c r="BG318"/>
  <c r="BF318"/>
  <c r="T318"/>
  <c r="R318"/>
  <c r="P318"/>
  <c r="BI312"/>
  <c r="BH312"/>
  <c r="BG312"/>
  <c r="BF312"/>
  <c r="T312"/>
  <c r="R312"/>
  <c r="P312"/>
  <c r="BI306"/>
  <c r="BH306"/>
  <c r="BG306"/>
  <c r="BF306"/>
  <c r="T306"/>
  <c r="R306"/>
  <c r="P306"/>
  <c r="BI302"/>
  <c r="BH302"/>
  <c r="BG302"/>
  <c r="BF302"/>
  <c r="T302"/>
  <c r="R302"/>
  <c r="P302"/>
  <c r="BI298"/>
  <c r="BH298"/>
  <c r="BG298"/>
  <c r="BF298"/>
  <c r="T298"/>
  <c r="R298"/>
  <c r="P298"/>
  <c r="BI294"/>
  <c r="BH294"/>
  <c r="BG294"/>
  <c r="BF294"/>
  <c r="T294"/>
  <c r="R294"/>
  <c r="P294"/>
  <c r="BI291"/>
  <c r="BH291"/>
  <c r="BG291"/>
  <c r="BF291"/>
  <c r="T291"/>
  <c r="R291"/>
  <c r="P291"/>
  <c r="BI288"/>
  <c r="BH288"/>
  <c r="BG288"/>
  <c r="BF288"/>
  <c r="T288"/>
  <c r="R288"/>
  <c r="P288"/>
  <c r="BI284"/>
  <c r="BH284"/>
  <c r="BG284"/>
  <c r="BF284"/>
  <c r="T284"/>
  <c r="R284"/>
  <c r="P284"/>
  <c r="BI280"/>
  <c r="BH280"/>
  <c r="BG280"/>
  <c r="BF280"/>
  <c r="T280"/>
  <c r="R280"/>
  <c r="P280"/>
  <c r="BI276"/>
  <c r="BH276"/>
  <c r="BG276"/>
  <c r="BF276"/>
  <c r="T276"/>
  <c r="R276"/>
  <c r="P276"/>
  <c r="BI273"/>
  <c r="BH273"/>
  <c r="BG273"/>
  <c r="BF273"/>
  <c r="T273"/>
  <c r="R273"/>
  <c r="P273"/>
  <c r="BI270"/>
  <c r="BH270"/>
  <c r="BG270"/>
  <c r="BF270"/>
  <c r="T270"/>
  <c r="R270"/>
  <c r="P270"/>
  <c r="BI264"/>
  <c r="BH264"/>
  <c r="BG264"/>
  <c r="BF264"/>
  <c r="T264"/>
  <c r="R264"/>
  <c r="P264"/>
  <c r="BI258"/>
  <c r="BH258"/>
  <c r="BG258"/>
  <c r="BF258"/>
  <c r="T258"/>
  <c r="R258"/>
  <c r="P258"/>
  <c r="BI256"/>
  <c r="BH256"/>
  <c r="BG256"/>
  <c r="BF256"/>
  <c r="T256"/>
  <c r="R256"/>
  <c r="P256"/>
  <c r="BI251"/>
  <c r="BH251"/>
  <c r="BG251"/>
  <c r="BF251"/>
  <c r="T251"/>
  <c r="R251"/>
  <c r="P251"/>
  <c r="BI249"/>
  <c r="BH249"/>
  <c r="BG249"/>
  <c r="BF249"/>
  <c r="T249"/>
  <c r="R249"/>
  <c r="P249"/>
  <c r="BI241"/>
  <c r="BH241"/>
  <c r="BG241"/>
  <c r="BF241"/>
  <c r="T241"/>
  <c r="R241"/>
  <c r="P241"/>
  <c r="BI236"/>
  <c r="BH236"/>
  <c r="BG236"/>
  <c r="BF236"/>
  <c r="T236"/>
  <c r="R236"/>
  <c r="P236"/>
  <c r="BI212"/>
  <c r="BH212"/>
  <c r="BG212"/>
  <c r="BF212"/>
  <c r="T212"/>
  <c r="R212"/>
  <c r="P212"/>
  <c r="BI209"/>
  <c r="BH209"/>
  <c r="BG209"/>
  <c r="BF209"/>
  <c r="T209"/>
  <c r="R209"/>
  <c r="P209"/>
  <c r="BI203"/>
  <c r="BH203"/>
  <c r="BG203"/>
  <c r="BF203"/>
  <c r="T203"/>
  <c r="R203"/>
  <c r="P203"/>
  <c r="BI200"/>
  <c r="BH200"/>
  <c r="BG200"/>
  <c r="BF200"/>
  <c r="T200"/>
  <c r="R200"/>
  <c r="P200"/>
  <c r="BI195"/>
  <c r="BH195"/>
  <c r="BG195"/>
  <c r="BF195"/>
  <c r="T195"/>
  <c r="R195"/>
  <c r="P195"/>
  <c r="BI191"/>
  <c r="BH191"/>
  <c r="BG191"/>
  <c r="BF191"/>
  <c r="T191"/>
  <c r="R191"/>
  <c r="P191"/>
  <c r="BI190"/>
  <c r="BH190"/>
  <c r="BG190"/>
  <c r="BF190"/>
  <c r="T190"/>
  <c r="R190"/>
  <c r="P190"/>
  <c r="BI183"/>
  <c r="BH183"/>
  <c r="BG183"/>
  <c r="BF183"/>
  <c r="T183"/>
  <c r="R183"/>
  <c r="P183"/>
  <c r="BI180"/>
  <c r="BH180"/>
  <c r="BG180"/>
  <c r="BF180"/>
  <c r="T180"/>
  <c r="R180"/>
  <c r="P180"/>
  <c r="BI168"/>
  <c r="BH168"/>
  <c r="BG168"/>
  <c r="BF168"/>
  <c r="T168"/>
  <c r="R168"/>
  <c r="P168"/>
  <c r="BI164"/>
  <c r="BH164"/>
  <c r="BG164"/>
  <c r="BF164"/>
  <c r="T164"/>
  <c r="R164"/>
  <c r="P164"/>
  <c r="BI158"/>
  <c r="BH158"/>
  <c r="BG158"/>
  <c r="BF158"/>
  <c r="T158"/>
  <c r="R158"/>
  <c r="P158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F134"/>
  <c r="E132"/>
  <c r="BI117"/>
  <c r="BH117"/>
  <c r="BG117"/>
  <c r="BF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F91"/>
  <c r="E89"/>
  <c r="J26"/>
  <c r="E26"/>
  <c r="J94"/>
  <c r="J25"/>
  <c r="J23"/>
  <c r="E23"/>
  <c r="J136"/>
  <c r="J22"/>
  <c r="J20"/>
  <c r="E20"/>
  <c r="F137"/>
  <c r="J19"/>
  <c r="J17"/>
  <c r="E17"/>
  <c r="F93"/>
  <c r="J16"/>
  <c r="J14"/>
  <c r="J134"/>
  <c r="E7"/>
  <c r="E128"/>
  <c i="3" r="J41"/>
  <c r="J40"/>
  <c i="1" r="AY97"/>
  <c i="3" r="J39"/>
  <c i="1" r="AX97"/>
  <c i="3" r="BI297"/>
  <c r="BH297"/>
  <c r="BG297"/>
  <c r="BF297"/>
  <c r="T297"/>
  <c r="R297"/>
  <c r="P297"/>
  <c r="BI296"/>
  <c r="BH296"/>
  <c r="BG296"/>
  <c r="BF296"/>
  <c r="T296"/>
  <c r="R296"/>
  <c r="P296"/>
  <c r="BI293"/>
  <c r="BH293"/>
  <c r="BG293"/>
  <c r="BF293"/>
  <c r="T293"/>
  <c r="T292"/>
  <c r="R293"/>
  <c r="R292"/>
  <c r="P293"/>
  <c r="P292"/>
  <c r="BI289"/>
  <c r="BH289"/>
  <c r="BG289"/>
  <c r="BF289"/>
  <c r="T289"/>
  <c r="R289"/>
  <c r="P289"/>
  <c r="BI286"/>
  <c r="BH286"/>
  <c r="BG286"/>
  <c r="BF286"/>
  <c r="T286"/>
  <c r="R286"/>
  <c r="P286"/>
  <c r="BI283"/>
  <c r="BH283"/>
  <c r="BG283"/>
  <c r="BF283"/>
  <c r="T283"/>
  <c r="R283"/>
  <c r="P283"/>
  <c r="BI282"/>
  <c r="BH282"/>
  <c r="BG282"/>
  <c r="BF282"/>
  <c r="T282"/>
  <c r="R282"/>
  <c r="P282"/>
  <c r="BI279"/>
  <c r="BH279"/>
  <c r="BG279"/>
  <c r="BF279"/>
  <c r="T279"/>
  <c r="R279"/>
  <c r="P279"/>
  <c r="BI276"/>
  <c r="BH276"/>
  <c r="BG276"/>
  <c r="BF276"/>
  <c r="T276"/>
  <c r="R276"/>
  <c r="P276"/>
  <c r="BI273"/>
  <c r="BH273"/>
  <c r="BG273"/>
  <c r="BF273"/>
  <c r="T273"/>
  <c r="R273"/>
  <c r="P273"/>
  <c r="BI271"/>
  <c r="BH271"/>
  <c r="BG271"/>
  <c r="BF271"/>
  <c r="T271"/>
  <c r="R271"/>
  <c r="P271"/>
  <c r="BI268"/>
  <c r="BH268"/>
  <c r="BG268"/>
  <c r="BF268"/>
  <c r="T268"/>
  <c r="R268"/>
  <c r="P268"/>
  <c r="BI265"/>
  <c r="BH265"/>
  <c r="BG265"/>
  <c r="BF265"/>
  <c r="T265"/>
  <c r="R265"/>
  <c r="P265"/>
  <c r="BI262"/>
  <c r="BH262"/>
  <c r="BG262"/>
  <c r="BF262"/>
  <c r="T262"/>
  <c r="R262"/>
  <c r="P262"/>
  <c r="BI261"/>
  <c r="BH261"/>
  <c r="BG261"/>
  <c r="BF261"/>
  <c r="T261"/>
  <c r="R261"/>
  <c r="P261"/>
  <c r="BI258"/>
  <c r="BH258"/>
  <c r="BG258"/>
  <c r="BF258"/>
  <c r="T258"/>
  <c r="R258"/>
  <c r="P258"/>
  <c r="BI255"/>
  <c r="BH255"/>
  <c r="BG255"/>
  <c r="BF255"/>
  <c r="T255"/>
  <c r="R255"/>
  <c r="P255"/>
  <c r="BI252"/>
  <c r="BH252"/>
  <c r="BG252"/>
  <c r="BF252"/>
  <c r="T252"/>
  <c r="R252"/>
  <c r="P252"/>
  <c r="BI249"/>
  <c r="BH249"/>
  <c r="BG249"/>
  <c r="BF249"/>
  <c r="T249"/>
  <c r="R249"/>
  <c r="P249"/>
  <c r="BI246"/>
  <c r="BH246"/>
  <c r="BG246"/>
  <c r="BF246"/>
  <c r="T246"/>
  <c r="R246"/>
  <c r="P246"/>
  <c r="BI243"/>
  <c r="BH243"/>
  <c r="BG243"/>
  <c r="BF243"/>
  <c r="T243"/>
  <c r="R243"/>
  <c r="P243"/>
  <c r="BI240"/>
  <c r="BH240"/>
  <c r="BG240"/>
  <c r="BF240"/>
  <c r="T240"/>
  <c r="R240"/>
  <c r="P240"/>
  <c r="BI237"/>
  <c r="BH237"/>
  <c r="BG237"/>
  <c r="BF237"/>
  <c r="T237"/>
  <c r="R237"/>
  <c r="P237"/>
  <c r="BI233"/>
  <c r="BH233"/>
  <c r="BG233"/>
  <c r="BF233"/>
  <c r="T233"/>
  <c r="R233"/>
  <c r="P233"/>
  <c r="BI230"/>
  <c r="BH230"/>
  <c r="BG230"/>
  <c r="BF230"/>
  <c r="T230"/>
  <c r="R230"/>
  <c r="P230"/>
  <c r="BI226"/>
  <c r="BH226"/>
  <c r="BG226"/>
  <c r="BF226"/>
  <c r="T226"/>
  <c r="R226"/>
  <c r="P226"/>
  <c r="BI223"/>
  <c r="BH223"/>
  <c r="BG223"/>
  <c r="BF223"/>
  <c r="T223"/>
  <c r="R223"/>
  <c r="P223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08"/>
  <c r="BH208"/>
  <c r="BG208"/>
  <c r="BF208"/>
  <c r="T208"/>
  <c r="R208"/>
  <c r="P208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83"/>
  <c r="BH183"/>
  <c r="BG183"/>
  <c r="BF183"/>
  <c r="T183"/>
  <c r="R183"/>
  <c r="P183"/>
  <c r="BI180"/>
  <c r="BH180"/>
  <c r="BG180"/>
  <c r="BF180"/>
  <c r="T180"/>
  <c r="R180"/>
  <c r="P180"/>
  <c r="BI174"/>
  <c r="BH174"/>
  <c r="BG174"/>
  <c r="BF174"/>
  <c r="T174"/>
  <c r="R174"/>
  <c r="P174"/>
  <c r="BI171"/>
  <c r="BH171"/>
  <c r="BG171"/>
  <c r="BF171"/>
  <c r="T171"/>
  <c r="R171"/>
  <c r="P171"/>
  <c r="BI166"/>
  <c r="BH166"/>
  <c r="BG166"/>
  <c r="BF166"/>
  <c r="T166"/>
  <c r="R166"/>
  <c r="P166"/>
  <c r="BI162"/>
  <c r="BH162"/>
  <c r="BG162"/>
  <c r="BF162"/>
  <c r="T162"/>
  <c r="R162"/>
  <c r="P162"/>
  <c r="BI161"/>
  <c r="BH161"/>
  <c r="BG161"/>
  <c r="BF161"/>
  <c r="T161"/>
  <c r="R161"/>
  <c r="P161"/>
  <c r="BI157"/>
  <c r="BH157"/>
  <c r="BG157"/>
  <c r="BF157"/>
  <c r="T157"/>
  <c r="R157"/>
  <c r="P157"/>
  <c r="BI154"/>
  <c r="BH154"/>
  <c r="BG154"/>
  <c r="BF154"/>
  <c r="T154"/>
  <c r="R154"/>
  <c r="P154"/>
  <c r="BI146"/>
  <c r="BH146"/>
  <c r="BG146"/>
  <c r="BF146"/>
  <c r="T146"/>
  <c r="R146"/>
  <c r="P146"/>
  <c r="BI141"/>
  <c r="BH141"/>
  <c r="BG141"/>
  <c r="BF141"/>
  <c r="T141"/>
  <c r="R141"/>
  <c r="P141"/>
  <c r="F132"/>
  <c r="E130"/>
  <c r="BI115"/>
  <c r="BH115"/>
  <c r="BG115"/>
  <c r="BF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F91"/>
  <c r="E89"/>
  <c r="J26"/>
  <c r="E26"/>
  <c r="J94"/>
  <c r="J25"/>
  <c r="J23"/>
  <c r="E23"/>
  <c r="J93"/>
  <c r="J22"/>
  <c r="J20"/>
  <c r="E20"/>
  <c r="F94"/>
  <c r="J19"/>
  <c r="J17"/>
  <c r="E17"/>
  <c r="F134"/>
  <c r="J16"/>
  <c r="J14"/>
  <c r="J132"/>
  <c r="E7"/>
  <c r="E85"/>
  <c i="2" r="J41"/>
  <c r="J40"/>
  <c i="1" r="AY96"/>
  <c i="2" r="J39"/>
  <c i="1" r="AX96"/>
  <c i="2" r="BI428"/>
  <c r="BH428"/>
  <c r="BG428"/>
  <c r="BF428"/>
  <c r="T428"/>
  <c r="T427"/>
  <c r="R428"/>
  <c r="R427"/>
  <c r="P428"/>
  <c r="P427"/>
  <c r="BI423"/>
  <c r="BH423"/>
  <c r="BG423"/>
  <c r="BF423"/>
  <c r="T423"/>
  <c r="R423"/>
  <c r="P423"/>
  <c r="BI418"/>
  <c r="BH418"/>
  <c r="BG418"/>
  <c r="BF418"/>
  <c r="T418"/>
  <c r="R418"/>
  <c r="P418"/>
  <c r="BI414"/>
  <c r="BH414"/>
  <c r="BG414"/>
  <c r="BF414"/>
  <c r="T414"/>
  <c r="R414"/>
  <c r="P414"/>
  <c r="BI409"/>
  <c r="BH409"/>
  <c r="BG409"/>
  <c r="BF409"/>
  <c r="T409"/>
  <c r="R409"/>
  <c r="P409"/>
  <c r="BI408"/>
  <c r="BH408"/>
  <c r="BG408"/>
  <c r="BF408"/>
  <c r="T408"/>
  <c r="R408"/>
  <c r="P408"/>
  <c r="BI404"/>
  <c r="BH404"/>
  <c r="BG404"/>
  <c r="BF404"/>
  <c r="T404"/>
  <c r="R404"/>
  <c r="P404"/>
  <c r="BI400"/>
  <c r="BH400"/>
  <c r="BG400"/>
  <c r="BF400"/>
  <c r="T400"/>
  <c r="R400"/>
  <c r="P400"/>
  <c r="BI397"/>
  <c r="BH397"/>
  <c r="BG397"/>
  <c r="BF397"/>
  <c r="T397"/>
  <c r="R397"/>
  <c r="P397"/>
  <c r="BI394"/>
  <c r="BH394"/>
  <c r="BG394"/>
  <c r="BF394"/>
  <c r="T394"/>
  <c r="R394"/>
  <c r="P394"/>
  <c r="BI393"/>
  <c r="BH393"/>
  <c r="BG393"/>
  <c r="BF393"/>
  <c r="T393"/>
  <c r="R393"/>
  <c r="P393"/>
  <c r="BI390"/>
  <c r="BH390"/>
  <c r="BG390"/>
  <c r="BF390"/>
  <c r="T390"/>
  <c r="R390"/>
  <c r="P390"/>
  <c r="BI387"/>
  <c r="BH387"/>
  <c r="BG387"/>
  <c r="BF387"/>
  <c r="T387"/>
  <c r="R387"/>
  <c r="P387"/>
  <c r="BI384"/>
  <c r="BH384"/>
  <c r="BG384"/>
  <c r="BF384"/>
  <c r="T384"/>
  <c r="R384"/>
  <c r="P384"/>
  <c r="BI381"/>
  <c r="BH381"/>
  <c r="BG381"/>
  <c r="BF381"/>
  <c r="T381"/>
  <c r="R381"/>
  <c r="P381"/>
  <c r="BI378"/>
  <c r="BH378"/>
  <c r="BG378"/>
  <c r="BF378"/>
  <c r="T378"/>
  <c r="R378"/>
  <c r="P378"/>
  <c r="BI375"/>
  <c r="BH375"/>
  <c r="BG375"/>
  <c r="BF375"/>
  <c r="T375"/>
  <c r="R375"/>
  <c r="P375"/>
  <c r="BI372"/>
  <c r="BH372"/>
  <c r="BG372"/>
  <c r="BF372"/>
  <c r="T372"/>
  <c r="R372"/>
  <c r="P372"/>
  <c r="BI369"/>
  <c r="BH369"/>
  <c r="BG369"/>
  <c r="BF369"/>
  <c r="T369"/>
  <c r="R369"/>
  <c r="P369"/>
  <c r="BI366"/>
  <c r="BH366"/>
  <c r="BG366"/>
  <c r="BF366"/>
  <c r="T366"/>
  <c r="R366"/>
  <c r="P366"/>
  <c r="BI363"/>
  <c r="BH363"/>
  <c r="BG363"/>
  <c r="BF363"/>
  <c r="T363"/>
  <c r="R363"/>
  <c r="P363"/>
  <c r="BI359"/>
  <c r="BH359"/>
  <c r="BG359"/>
  <c r="BF359"/>
  <c r="T359"/>
  <c r="R359"/>
  <c r="P359"/>
  <c r="BI356"/>
  <c r="BH356"/>
  <c r="BG356"/>
  <c r="BF356"/>
  <c r="T356"/>
  <c r="R356"/>
  <c r="P356"/>
  <c r="BI352"/>
  <c r="BH352"/>
  <c r="BG352"/>
  <c r="BF352"/>
  <c r="T352"/>
  <c r="R352"/>
  <c r="P352"/>
  <c r="BI349"/>
  <c r="BH349"/>
  <c r="BG349"/>
  <c r="BF349"/>
  <c r="T349"/>
  <c r="R349"/>
  <c r="P349"/>
  <c r="BI346"/>
  <c r="BH346"/>
  <c r="BG346"/>
  <c r="BF346"/>
  <c r="T346"/>
  <c r="R346"/>
  <c r="P346"/>
  <c r="BI345"/>
  <c r="BH345"/>
  <c r="BG345"/>
  <c r="BF345"/>
  <c r="T345"/>
  <c r="R345"/>
  <c r="P345"/>
  <c r="BI342"/>
  <c r="BH342"/>
  <c r="BG342"/>
  <c r="BF342"/>
  <c r="T342"/>
  <c r="R342"/>
  <c r="P342"/>
  <c r="BI339"/>
  <c r="BH339"/>
  <c r="BG339"/>
  <c r="BF339"/>
  <c r="T339"/>
  <c r="R339"/>
  <c r="P339"/>
  <c r="BI336"/>
  <c r="BH336"/>
  <c r="BG336"/>
  <c r="BF336"/>
  <c r="T336"/>
  <c r="R336"/>
  <c r="P336"/>
  <c r="BI333"/>
  <c r="BH333"/>
  <c r="BG333"/>
  <c r="BF333"/>
  <c r="T333"/>
  <c r="R333"/>
  <c r="P333"/>
  <c r="BI330"/>
  <c r="BH330"/>
  <c r="BG330"/>
  <c r="BF330"/>
  <c r="T330"/>
  <c r="R330"/>
  <c r="P330"/>
  <c r="BI326"/>
  <c r="BH326"/>
  <c r="BG326"/>
  <c r="BF326"/>
  <c r="T326"/>
  <c r="R326"/>
  <c r="P326"/>
  <c r="BI323"/>
  <c r="BH323"/>
  <c r="BG323"/>
  <c r="BF323"/>
  <c r="T323"/>
  <c r="R323"/>
  <c r="P323"/>
  <c r="BI320"/>
  <c r="BH320"/>
  <c r="BG320"/>
  <c r="BF320"/>
  <c r="T320"/>
  <c r="R320"/>
  <c r="P320"/>
  <c r="BI319"/>
  <c r="BH319"/>
  <c r="BG319"/>
  <c r="BF319"/>
  <c r="T319"/>
  <c r="R319"/>
  <c r="P319"/>
  <c r="BI316"/>
  <c r="BH316"/>
  <c r="BG316"/>
  <c r="BF316"/>
  <c r="T316"/>
  <c r="R316"/>
  <c r="P316"/>
  <c r="BI313"/>
  <c r="BH313"/>
  <c r="BG313"/>
  <c r="BF313"/>
  <c r="T313"/>
  <c r="R313"/>
  <c r="P313"/>
  <c r="BI310"/>
  <c r="BH310"/>
  <c r="BG310"/>
  <c r="BF310"/>
  <c r="T310"/>
  <c r="R310"/>
  <c r="P310"/>
  <c r="BI309"/>
  <c r="BH309"/>
  <c r="BG309"/>
  <c r="BF309"/>
  <c r="T309"/>
  <c r="R309"/>
  <c r="P309"/>
  <c r="BI304"/>
  <c r="BH304"/>
  <c r="BG304"/>
  <c r="BF304"/>
  <c r="T304"/>
  <c r="R304"/>
  <c r="P304"/>
  <c r="BI298"/>
  <c r="BH298"/>
  <c r="BG298"/>
  <c r="BF298"/>
  <c r="T298"/>
  <c r="R298"/>
  <c r="P298"/>
  <c r="BI292"/>
  <c r="BH292"/>
  <c r="BG292"/>
  <c r="BF292"/>
  <c r="T292"/>
  <c r="R292"/>
  <c r="P292"/>
  <c r="BI288"/>
  <c r="BH288"/>
  <c r="BG288"/>
  <c r="BF288"/>
  <c r="T288"/>
  <c r="R288"/>
  <c r="P288"/>
  <c r="BI284"/>
  <c r="BH284"/>
  <c r="BG284"/>
  <c r="BF284"/>
  <c r="T284"/>
  <c r="R284"/>
  <c r="P284"/>
  <c r="BI278"/>
  <c r="BH278"/>
  <c r="BG278"/>
  <c r="BF278"/>
  <c r="T278"/>
  <c r="T277"/>
  <c r="R278"/>
  <c r="R277"/>
  <c r="P278"/>
  <c r="P277"/>
  <c r="BI274"/>
  <c r="BH274"/>
  <c r="BG274"/>
  <c r="BF274"/>
  <c r="T274"/>
  <c r="R274"/>
  <c r="P274"/>
  <c r="BI271"/>
  <c r="BH271"/>
  <c r="BG271"/>
  <c r="BF271"/>
  <c r="T271"/>
  <c r="R271"/>
  <c r="P271"/>
  <c r="BI268"/>
  <c r="BH268"/>
  <c r="BG268"/>
  <c r="BF268"/>
  <c r="T268"/>
  <c r="R268"/>
  <c r="P268"/>
  <c r="BI263"/>
  <c r="BH263"/>
  <c r="BG263"/>
  <c r="BF263"/>
  <c r="T263"/>
  <c r="R263"/>
  <c r="P263"/>
  <c r="BI258"/>
  <c r="BH258"/>
  <c r="BG258"/>
  <c r="BF258"/>
  <c r="T258"/>
  <c r="R258"/>
  <c r="P258"/>
  <c r="BI256"/>
  <c r="BH256"/>
  <c r="BG256"/>
  <c r="BF256"/>
  <c r="T256"/>
  <c r="R256"/>
  <c r="P256"/>
  <c r="BI251"/>
  <c r="BH251"/>
  <c r="BG251"/>
  <c r="BF251"/>
  <c r="T251"/>
  <c r="R251"/>
  <c r="P251"/>
  <c r="BI249"/>
  <c r="BH249"/>
  <c r="BG249"/>
  <c r="BF249"/>
  <c r="T249"/>
  <c r="R249"/>
  <c r="P249"/>
  <c r="BI241"/>
  <c r="BH241"/>
  <c r="BG241"/>
  <c r="BF241"/>
  <c r="T241"/>
  <c r="R241"/>
  <c r="P241"/>
  <c r="BI236"/>
  <c r="BH236"/>
  <c r="BG236"/>
  <c r="BF236"/>
  <c r="T236"/>
  <c r="R236"/>
  <c r="P236"/>
  <c r="BI213"/>
  <c r="BH213"/>
  <c r="BG213"/>
  <c r="BF213"/>
  <c r="T213"/>
  <c r="R213"/>
  <c r="P213"/>
  <c r="BI210"/>
  <c r="BH210"/>
  <c r="BG210"/>
  <c r="BF210"/>
  <c r="T210"/>
  <c r="R210"/>
  <c r="P210"/>
  <c r="BI204"/>
  <c r="BH204"/>
  <c r="BG204"/>
  <c r="BF204"/>
  <c r="T204"/>
  <c r="R204"/>
  <c r="P204"/>
  <c r="BI201"/>
  <c r="BH201"/>
  <c r="BG201"/>
  <c r="BF201"/>
  <c r="T201"/>
  <c r="R201"/>
  <c r="P201"/>
  <c r="BI196"/>
  <c r="BH196"/>
  <c r="BG196"/>
  <c r="BF196"/>
  <c r="T196"/>
  <c r="R196"/>
  <c r="P196"/>
  <c r="BI192"/>
  <c r="BH192"/>
  <c r="BG192"/>
  <c r="BF192"/>
  <c r="T192"/>
  <c r="R192"/>
  <c r="P192"/>
  <c r="BI191"/>
  <c r="BH191"/>
  <c r="BG191"/>
  <c r="BF191"/>
  <c r="T191"/>
  <c r="R191"/>
  <c r="P191"/>
  <c r="BI184"/>
  <c r="BH184"/>
  <c r="BG184"/>
  <c r="BF184"/>
  <c r="T184"/>
  <c r="R184"/>
  <c r="P184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68"/>
  <c r="BH168"/>
  <c r="BG168"/>
  <c r="BF168"/>
  <c r="T168"/>
  <c r="R168"/>
  <c r="P168"/>
  <c r="BI164"/>
  <c r="BH164"/>
  <c r="BG164"/>
  <c r="BF164"/>
  <c r="T164"/>
  <c r="R164"/>
  <c r="P164"/>
  <c r="BI159"/>
  <c r="BH159"/>
  <c r="BG159"/>
  <c r="BF159"/>
  <c r="T159"/>
  <c r="R159"/>
  <c r="P159"/>
  <c r="BI156"/>
  <c r="BH156"/>
  <c r="BG156"/>
  <c r="BF156"/>
  <c r="T156"/>
  <c r="R156"/>
  <c r="P156"/>
  <c r="BI152"/>
  <c r="BH152"/>
  <c r="BG152"/>
  <c r="BF152"/>
  <c r="T152"/>
  <c r="R152"/>
  <c r="P152"/>
  <c r="BI148"/>
  <c r="BH148"/>
  <c r="BG148"/>
  <c r="BF148"/>
  <c r="T148"/>
  <c r="R148"/>
  <c r="P148"/>
  <c r="BI144"/>
  <c r="BH144"/>
  <c r="BG144"/>
  <c r="BF144"/>
  <c r="T144"/>
  <c r="R144"/>
  <c r="P144"/>
  <c r="F135"/>
  <c r="E133"/>
  <c r="BI118"/>
  <c r="BH118"/>
  <c r="BG118"/>
  <c r="BF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E89"/>
  <c r="J26"/>
  <c r="E26"/>
  <c r="J138"/>
  <c r="J25"/>
  <c r="J23"/>
  <c r="E23"/>
  <c r="J137"/>
  <c r="J22"/>
  <c r="J20"/>
  <c r="E20"/>
  <c r="F138"/>
  <c r="J19"/>
  <c r="J17"/>
  <c r="E17"/>
  <c r="F137"/>
  <c r="J16"/>
  <c r="J14"/>
  <c r="J91"/>
  <c r="E7"/>
  <c r="E129"/>
  <c i="1" r="CK107"/>
  <c r="CJ107"/>
  <c r="CI107"/>
  <c r="CH107"/>
  <c r="CG107"/>
  <c r="CF107"/>
  <c r="BZ107"/>
  <c r="CE107"/>
  <c r="CK106"/>
  <c r="CJ106"/>
  <c r="CI106"/>
  <c r="CH106"/>
  <c r="CG106"/>
  <c r="CF106"/>
  <c r="BZ106"/>
  <c r="CE106"/>
  <c r="CK105"/>
  <c r="CJ105"/>
  <c r="CI105"/>
  <c r="CH105"/>
  <c r="CG105"/>
  <c r="CF105"/>
  <c r="BZ105"/>
  <c r="CE105"/>
  <c r="CK104"/>
  <c r="CJ104"/>
  <c r="CI104"/>
  <c r="CH104"/>
  <c r="CG104"/>
  <c r="CF104"/>
  <c r="BZ104"/>
  <c r="CE104"/>
  <c r="L90"/>
  <c r="AM90"/>
  <c r="AM89"/>
  <c r="L89"/>
  <c r="AM87"/>
  <c r="L87"/>
  <c r="L85"/>
  <c r="L84"/>
  <c i="6" r="BK145"/>
  <c r="J144"/>
  <c r="J143"/>
  <c r="BK141"/>
  <c r="BK139"/>
  <c r="BK136"/>
  <c r="J135"/>
  <c r="J134"/>
  <c r="BK132"/>
  <c i="5" r="J248"/>
  <c r="BK245"/>
  <c r="J241"/>
  <c r="BK235"/>
  <c r="J213"/>
  <c r="J205"/>
  <c r="J180"/>
  <c r="BK171"/>
  <c r="BK168"/>
  <c r="J158"/>
  <c r="J152"/>
  <c r="BK144"/>
  <c i="4" r="J446"/>
  <c r="J442"/>
  <c r="J421"/>
  <c r="J418"/>
  <c r="J415"/>
  <c r="BK406"/>
  <c r="BK398"/>
  <c r="BK395"/>
  <c r="J395"/>
  <c r="J392"/>
  <c r="BK380"/>
  <c r="BK362"/>
  <c r="BK358"/>
  <c r="J355"/>
  <c r="J351"/>
  <c r="BK348"/>
  <c r="J339"/>
  <c r="J336"/>
  <c r="BK330"/>
  <c r="BK326"/>
  <c r="BK323"/>
  <c r="J306"/>
  <c r="BK302"/>
  <c r="BK298"/>
  <c r="J298"/>
  <c r="BK291"/>
  <c r="J288"/>
  <c r="BK280"/>
  <c r="J276"/>
  <c r="BK273"/>
  <c r="J270"/>
  <c r="BK264"/>
  <c i="6" r="J145"/>
  <c r="BK144"/>
  <c r="BK143"/>
  <c r="BK142"/>
  <c r="J141"/>
  <c r="J140"/>
  <c r="J138"/>
  <c r="BK137"/>
  <c r="BK135"/>
  <c r="J133"/>
  <c r="BK131"/>
  <c r="J130"/>
  <c r="BK129"/>
  <c i="5" r="J254"/>
  <c r="J245"/>
  <c r="J238"/>
  <c r="BK232"/>
  <c r="J228"/>
  <c r="BK225"/>
  <c r="J223"/>
  <c r="J220"/>
  <c r="J216"/>
  <c r="BK213"/>
  <c r="J210"/>
  <c r="J200"/>
  <c r="J198"/>
  <c r="J195"/>
  <c r="J177"/>
  <c r="J168"/>
  <c r="BK163"/>
  <c r="J159"/>
  <c r="J155"/>
  <c r="J144"/>
  <c r="BK139"/>
  <c i="4" r="BK456"/>
  <c r="J451"/>
  <c r="J437"/>
  <c r="BK436"/>
  <c r="BK428"/>
  <c r="BK425"/>
  <c r="BK418"/>
  <c r="BK412"/>
  <c r="J409"/>
  <c r="J406"/>
  <c r="J383"/>
  <c r="BK374"/>
  <c r="J371"/>
  <c r="BK368"/>
  <c r="J365"/>
  <c r="BK354"/>
  <c r="J348"/>
  <c r="J345"/>
  <c r="J342"/>
  <c r="BK336"/>
  <c r="BK333"/>
  <c r="J326"/>
  <c r="J318"/>
  <c r="BK276"/>
  <c r="BK258"/>
  <c r="J256"/>
  <c r="BK251"/>
  <c r="BK249"/>
  <c r="J249"/>
  <c r="BK241"/>
  <c r="J236"/>
  <c r="J212"/>
  <c r="BK203"/>
  <c r="BK200"/>
  <c r="BK195"/>
  <c r="BK191"/>
  <c r="J191"/>
  <c r="BK190"/>
  <c r="J183"/>
  <c r="J180"/>
  <c r="BK168"/>
  <c r="J164"/>
  <c r="BK158"/>
  <c r="J155"/>
  <c r="J151"/>
  <c r="BK147"/>
  <c r="J143"/>
  <c i="3" r="BK297"/>
  <c r="J296"/>
  <c r="J293"/>
  <c r="J289"/>
  <c r="J286"/>
  <c r="BK283"/>
  <c r="BK282"/>
  <c r="BK273"/>
  <c r="BK268"/>
  <c r="J265"/>
  <c r="J261"/>
  <c r="J255"/>
  <c r="J252"/>
  <c r="BK243"/>
  <c r="BK240"/>
  <c r="BK237"/>
  <c r="BK233"/>
  <c r="BK230"/>
  <c r="J226"/>
  <c r="J219"/>
  <c r="J213"/>
  <c r="BK208"/>
  <c r="J203"/>
  <c r="BK162"/>
  <c i="2" r="J418"/>
  <c r="J397"/>
  <c r="BK394"/>
  <c r="BK387"/>
  <c r="J384"/>
  <c r="BK369"/>
  <c r="BK366"/>
  <c r="J363"/>
  <c r="J359"/>
  <c r="J356"/>
  <c r="BK349"/>
  <c r="J346"/>
  <c r="J333"/>
  <c r="J313"/>
  <c r="J292"/>
  <c r="BK278"/>
  <c r="J268"/>
  <c r="J263"/>
  <c r="BK236"/>
  <c r="BK210"/>
  <c r="J201"/>
  <c r="BK192"/>
  <c r="J191"/>
  <c r="BK181"/>
  <c r="BK180"/>
  <c r="BK179"/>
  <c r="BK164"/>
  <c r="BK152"/>
  <c i="6" r="J142"/>
  <c r="BK140"/>
  <c r="J139"/>
  <c r="BK138"/>
  <c r="J137"/>
  <c r="J136"/>
  <c r="BK134"/>
  <c r="J132"/>
  <c i="5" r="BK254"/>
  <c r="BK250"/>
  <c r="BK244"/>
  <c r="J232"/>
  <c r="BK223"/>
  <c r="BK216"/>
  <c r="BK205"/>
  <c r="BK180"/>
  <c r="BK177"/>
  <c r="J171"/>
  <c r="J163"/>
  <c r="BK159"/>
  <c r="J139"/>
  <c i="4" r="BK446"/>
  <c r="BK437"/>
  <c r="J436"/>
  <c r="J432"/>
  <c r="J425"/>
  <c r="J422"/>
  <c r="BK403"/>
  <c r="BK401"/>
  <c r="BK389"/>
  <c r="BK386"/>
  <c r="J380"/>
  <c r="J377"/>
  <c r="J374"/>
  <c r="J362"/>
  <c r="J358"/>
  <c r="J354"/>
  <c r="BK351"/>
  <c r="BK345"/>
  <c r="BK342"/>
  <c r="BK339"/>
  <c r="BK318"/>
  <c r="J312"/>
  <c r="BK294"/>
  <c r="J284"/>
  <c r="J264"/>
  <c r="J258"/>
  <c r="BK256"/>
  <c r="J241"/>
  <c r="BK236"/>
  <c r="BK212"/>
  <c r="BK209"/>
  <c r="J203"/>
  <c r="J200"/>
  <c r="J195"/>
  <c i="3" r="J216"/>
  <c r="BK201"/>
  <c r="J174"/>
  <c r="BK171"/>
  <c r="J162"/>
  <c r="J157"/>
  <c r="BK141"/>
  <c i="2" r="J414"/>
  <c r="J408"/>
  <c r="J394"/>
  <c r="J387"/>
  <c r="BK378"/>
  <c r="BK372"/>
  <c r="BK359"/>
  <c r="BK346"/>
  <c r="J323"/>
  <c r="BK319"/>
  <c r="J316"/>
  <c r="J304"/>
  <c r="BK298"/>
  <c r="J251"/>
  <c r="BK241"/>
  <c r="J236"/>
  <c r="BK148"/>
  <c i="6" r="BK133"/>
  <c r="J131"/>
  <c r="BK130"/>
  <c r="J129"/>
  <c i="5" r="J250"/>
  <c r="BK248"/>
  <c r="J244"/>
  <c r="BK241"/>
  <c r="BK238"/>
  <c r="J235"/>
  <c r="BK228"/>
  <c r="J225"/>
  <c r="BK220"/>
  <c r="BK210"/>
  <c r="BK200"/>
  <c r="BK198"/>
  <c r="BK195"/>
  <c r="BK158"/>
  <c r="BK155"/>
  <c r="BK152"/>
  <c i="4" r="J456"/>
  <c r="BK451"/>
  <c r="BK442"/>
  <c r="BK432"/>
  <c r="J428"/>
  <c r="BK422"/>
  <c r="BK421"/>
  <c r="BK415"/>
  <c r="J412"/>
  <c r="BK409"/>
  <c r="J403"/>
  <c r="J401"/>
  <c r="J398"/>
  <c r="BK392"/>
  <c r="J389"/>
  <c r="J386"/>
  <c r="BK383"/>
  <c r="BK377"/>
  <c r="BK371"/>
  <c r="J368"/>
  <c r="BK365"/>
  <c r="BK355"/>
  <c r="J333"/>
  <c r="J330"/>
  <c r="J323"/>
  <c r="BK312"/>
  <c r="BK306"/>
  <c r="J302"/>
  <c r="J294"/>
  <c r="J291"/>
  <c r="BK288"/>
  <c r="BK284"/>
  <c r="J280"/>
  <c r="J273"/>
  <c r="BK270"/>
  <c i="2" r="J284"/>
  <c r="J271"/>
  <c r="BK258"/>
  <c r="J241"/>
  <c r="J210"/>
  <c r="J204"/>
  <c r="BK184"/>
  <c r="J168"/>
  <c r="J159"/>
  <c i="1" r="AS95"/>
  <c i="4" r="J190"/>
  <c r="BK183"/>
  <c i="3" r="J276"/>
  <c r="BK271"/>
  <c r="BK265"/>
  <c r="J258"/>
  <c r="J246"/>
  <c r="J233"/>
  <c r="J230"/>
  <c r="BK226"/>
  <c r="J223"/>
  <c r="BK203"/>
  <c r="J198"/>
  <c r="J180"/>
  <c r="J146"/>
  <c i="2" r="BK428"/>
  <c r="BK418"/>
  <c r="BK409"/>
  <c r="BK404"/>
  <c r="BK393"/>
  <c r="BK384"/>
  <c r="BK375"/>
  <c r="J369"/>
  <c r="BK356"/>
  <c r="J345"/>
  <c r="J342"/>
  <c r="J330"/>
  <c r="BK326"/>
  <c r="BK323"/>
  <c r="BK316"/>
  <c r="BK310"/>
  <c r="BK304"/>
  <c r="J288"/>
  <c r="BK284"/>
  <c r="J274"/>
  <c r="BK271"/>
  <c r="BK263"/>
  <c r="J258"/>
  <c r="J256"/>
  <c r="BK251"/>
  <c r="J249"/>
  <c r="BK213"/>
  <c r="BK201"/>
  <c r="BK191"/>
  <c r="J181"/>
  <c r="J179"/>
  <c r="BK156"/>
  <c r="J152"/>
  <c r="BK144"/>
  <c i="4" r="J251"/>
  <c r="BK180"/>
  <c r="J168"/>
  <c r="BK164"/>
  <c r="J158"/>
  <c r="BK155"/>
  <c r="BK151"/>
  <c r="J147"/>
  <c i="3" r="J297"/>
  <c r="BK296"/>
  <c r="BK289"/>
  <c r="BK286"/>
  <c r="J282"/>
  <c r="J279"/>
  <c r="BK276"/>
  <c r="J273"/>
  <c r="J268"/>
  <c r="J262"/>
  <c r="BK258"/>
  <c r="BK255"/>
  <c r="BK252"/>
  <c r="BK249"/>
  <c r="BK246"/>
  <c r="J243"/>
  <c r="BK223"/>
  <c r="BK219"/>
  <c r="BK198"/>
  <c r="BK183"/>
  <c r="BK180"/>
  <c r="BK166"/>
  <c r="J161"/>
  <c r="J154"/>
  <c i="2" r="BK423"/>
  <c r="BK414"/>
  <c r="J404"/>
  <c r="J400"/>
  <c r="BK397"/>
  <c r="J390"/>
  <c r="J381"/>
  <c r="J378"/>
  <c r="J375"/>
  <c r="J366"/>
  <c r="J352"/>
  <c r="J349"/>
  <c r="BK339"/>
  <c r="BK336"/>
  <c r="BK330"/>
  <c r="J326"/>
  <c r="J320"/>
  <c r="J319"/>
  <c r="BK313"/>
  <c r="J310"/>
  <c r="J309"/>
  <c r="BK292"/>
  <c r="BK274"/>
  <c r="BK268"/>
  <c r="BK256"/>
  <c r="BK249"/>
  <c r="J213"/>
  <c r="J196"/>
  <c r="J184"/>
  <c r="J180"/>
  <c r="BK168"/>
  <c r="J156"/>
  <c r="J148"/>
  <c r="J144"/>
  <c i="4" r="J209"/>
  <c r="BK143"/>
  <c i="3" r="BK293"/>
  <c r="J283"/>
  <c r="BK279"/>
  <c r="J271"/>
  <c r="BK262"/>
  <c r="BK261"/>
  <c r="J249"/>
  <c r="J240"/>
  <c r="J237"/>
  <c r="BK216"/>
  <c r="BK213"/>
  <c r="J208"/>
  <c r="J201"/>
  <c r="J183"/>
  <c r="BK174"/>
  <c r="J171"/>
  <c r="J166"/>
  <c r="BK161"/>
  <c r="BK157"/>
  <c r="BK154"/>
  <c r="BK146"/>
  <c r="J141"/>
  <c i="2" r="J428"/>
  <c r="J423"/>
  <c r="J409"/>
  <c r="BK408"/>
  <c r="BK400"/>
  <c r="J393"/>
  <c r="BK390"/>
  <c r="BK381"/>
  <c r="J372"/>
  <c r="BK363"/>
  <c r="BK352"/>
  <c r="BK345"/>
  <c r="BK342"/>
  <c r="J339"/>
  <c r="J336"/>
  <c r="BK333"/>
  <c r="BK320"/>
  <c r="BK309"/>
  <c r="J298"/>
  <c r="BK288"/>
  <c r="J278"/>
  <c r="BK204"/>
  <c r="BK196"/>
  <c r="J192"/>
  <c r="J164"/>
  <c r="BK159"/>
  <c i="1" r="AS98"/>
  <c i="2" l="1" r="R143"/>
  <c r="T270"/>
  <c r="P283"/>
  <c r="T308"/>
  <c r="P362"/>
  <c r="R403"/>
  <c r="T403"/>
  <c i="3" r="P140"/>
  <c r="P222"/>
  <c r="R272"/>
  <c r="P295"/>
  <c r="P294"/>
  <c i="2" r="T143"/>
  <c r="BK283"/>
  <c r="J283"/>
  <c r="J103"/>
  <c r="P308"/>
  <c r="P355"/>
  <c r="R355"/>
  <c r="T355"/>
  <c r="P403"/>
  <c r="BK413"/>
  <c r="J413"/>
  <c r="J108"/>
  <c i="3" r="R140"/>
  <c r="BK215"/>
  <c r="J215"/>
  <c r="J101"/>
  <c r="T215"/>
  <c r="R222"/>
  <c r="P272"/>
  <c r="T295"/>
  <c r="T294"/>
  <c i="2" r="BK143"/>
  <c r="P270"/>
  <c r="R308"/>
  <c r="R362"/>
  <c r="T413"/>
  <c i="3" r="BK140"/>
  <c r="BK222"/>
  <c r="J222"/>
  <c r="J102"/>
  <c r="BK272"/>
  <c r="J272"/>
  <c r="J103"/>
  <c r="R295"/>
  <c r="R294"/>
  <c i="4" r="R142"/>
  <c r="P272"/>
  <c r="T272"/>
  <c r="P297"/>
  <c r="P322"/>
  <c r="P402"/>
  <c r="P431"/>
  <c r="T441"/>
  <c i="5" r="R138"/>
  <c r="BK219"/>
  <c r="J219"/>
  <c r="J102"/>
  <c i="2" r="BK270"/>
  <c r="J270"/>
  <c r="J101"/>
  <c r="BK308"/>
  <c r="J308"/>
  <c r="J104"/>
  <c r="BK362"/>
  <c r="J362"/>
  <c r="J106"/>
  <c r="BK403"/>
  <c r="J403"/>
  <c r="J107"/>
  <c r="P413"/>
  <c i="4" r="T142"/>
  <c r="P279"/>
  <c r="BK297"/>
  <c r="J297"/>
  <c r="J103"/>
  <c r="R297"/>
  <c r="R322"/>
  <c r="T402"/>
  <c r="R431"/>
  <c r="R441"/>
  <c i="5" r="BK138"/>
  <c r="BK212"/>
  <c r="J212"/>
  <c r="J101"/>
  <c r="R212"/>
  <c r="T219"/>
  <c i="6" r="P128"/>
  <c r="P127"/>
  <c i="1" r="AU101"/>
  <c i="2" r="P143"/>
  <c r="P142"/>
  <c r="P141"/>
  <c i="1" r="AU96"/>
  <c i="2" r="R270"/>
  <c r="R283"/>
  <c r="T283"/>
  <c r="BK355"/>
  <c r="J355"/>
  <c r="J105"/>
  <c r="T362"/>
  <c r="R413"/>
  <c i="3" r="T140"/>
  <c r="T139"/>
  <c r="T138"/>
  <c r="P215"/>
  <c r="R215"/>
  <c r="T222"/>
  <c r="T272"/>
  <c r="BK295"/>
  <c r="J295"/>
  <c r="J106"/>
  <c i="4" r="P142"/>
  <c r="BK279"/>
  <c r="J279"/>
  <c r="J102"/>
  <c r="T279"/>
  <c r="BK322"/>
  <c r="J322"/>
  <c r="J104"/>
  <c r="BK402"/>
  <c r="J402"/>
  <c r="J105"/>
  <c r="BK431"/>
  <c r="J431"/>
  <c r="J106"/>
  <c r="BK441"/>
  <c r="J441"/>
  <c r="J107"/>
  <c i="5" r="P138"/>
  <c r="P137"/>
  <c r="P136"/>
  <c i="1" r="AU100"/>
  <c i="5" r="P212"/>
  <c r="P219"/>
  <c i="6" r="R128"/>
  <c r="R127"/>
  <c i="4" r="BK142"/>
  <c r="J142"/>
  <c r="J100"/>
  <c r="BK272"/>
  <c r="J272"/>
  <c r="J101"/>
  <c r="R272"/>
  <c r="R279"/>
  <c r="T297"/>
  <c r="T322"/>
  <c r="R402"/>
  <c r="T431"/>
  <c r="P441"/>
  <c i="5" r="T138"/>
  <c r="T137"/>
  <c r="T136"/>
  <c r="T212"/>
  <c r="R219"/>
  <c i="6" r="BK128"/>
  <c r="J128"/>
  <c r="J97"/>
  <c r="T128"/>
  <c r="T127"/>
  <c i="2" r="E85"/>
  <c r="F94"/>
  <c r="BE268"/>
  <c r="BE313"/>
  <c r="BE323"/>
  <c r="BE356"/>
  <c r="BE378"/>
  <c r="BE428"/>
  <c i="3" r="J91"/>
  <c r="E126"/>
  <c r="J134"/>
  <c r="BE162"/>
  <c r="BE166"/>
  <c r="BE180"/>
  <c r="BE226"/>
  <c r="BE230"/>
  <c r="BE246"/>
  <c r="BE252"/>
  <c r="BE255"/>
  <c r="BE261"/>
  <c r="BE265"/>
  <c r="BE282"/>
  <c r="BE286"/>
  <c r="BE296"/>
  <c i="4" r="E85"/>
  <c r="F94"/>
  <c r="F136"/>
  <c r="BE203"/>
  <c i="2" r="J135"/>
  <c r="BE152"/>
  <c r="BE179"/>
  <c r="BE191"/>
  <c r="BE241"/>
  <c r="BE251"/>
  <c r="BE278"/>
  <c r="BE284"/>
  <c r="BE288"/>
  <c r="BE292"/>
  <c r="BE304"/>
  <c r="BE316"/>
  <c r="BE333"/>
  <c r="BE359"/>
  <c r="BE363"/>
  <c r="BE369"/>
  <c r="BE375"/>
  <c r="BE384"/>
  <c r="BE387"/>
  <c r="BE394"/>
  <c r="BE418"/>
  <c i="3" r="J135"/>
  <c r="BE157"/>
  <c r="BE171"/>
  <c r="BE203"/>
  <c r="BE213"/>
  <c r="BE216"/>
  <c r="BE233"/>
  <c r="BE237"/>
  <c r="BE258"/>
  <c r="BE271"/>
  <c r="BE289"/>
  <c r="BE293"/>
  <c r="BE297"/>
  <c r="BK292"/>
  <c r="J292"/>
  <c r="J104"/>
  <c i="4" r="BE151"/>
  <c r="BE155"/>
  <c r="BE164"/>
  <c r="BE168"/>
  <c r="BE249"/>
  <c i="2" r="F93"/>
  <c r="BE168"/>
  <c r="BE180"/>
  <c r="BE210"/>
  <c r="BE339"/>
  <c r="BE352"/>
  <c r="BE366"/>
  <c r="BE372"/>
  <c r="BE381"/>
  <c r="BE400"/>
  <c r="BE408"/>
  <c i="3" r="F93"/>
  <c r="F135"/>
  <c r="BE141"/>
  <c r="BE154"/>
  <c r="BE223"/>
  <c r="BE240"/>
  <c r="BE243"/>
  <c r="BE249"/>
  <c r="BE262"/>
  <c r="BE273"/>
  <c r="BE276"/>
  <c r="BE279"/>
  <c r="BE283"/>
  <c i="4" r="J91"/>
  <c r="J137"/>
  <c r="BE180"/>
  <c i="2" r="J94"/>
  <c r="BE156"/>
  <c r="BE181"/>
  <c r="BE192"/>
  <c r="BE196"/>
  <c r="BE201"/>
  <c r="BE213"/>
  <c r="BE236"/>
  <c r="BE263"/>
  <c i="4" r="BE273"/>
  <c r="BE284"/>
  <c r="BE294"/>
  <c r="BE323"/>
  <c r="BE326"/>
  <c r="BE418"/>
  <c r="BE422"/>
  <c r="BE428"/>
  <c r="BE437"/>
  <c r="BE442"/>
  <c i="5" r="F93"/>
  <c r="J94"/>
  <c r="J132"/>
  <c r="BE139"/>
  <c r="BE159"/>
  <c r="BE177"/>
  <c r="BE216"/>
  <c r="BE235"/>
  <c r="BE248"/>
  <c r="BE254"/>
  <c i="6" r="E85"/>
  <c r="J121"/>
  <c r="BE131"/>
  <c i="2" r="J93"/>
  <c r="BE144"/>
  <c r="BE164"/>
  <c r="BE249"/>
  <c r="BE256"/>
  <c r="BE298"/>
  <c r="BE310"/>
  <c r="BE320"/>
  <c r="BE326"/>
  <c r="BE346"/>
  <c r="BE349"/>
  <c r="BE390"/>
  <c r="BE393"/>
  <c r="BE397"/>
  <c r="BK277"/>
  <c r="J277"/>
  <c r="J102"/>
  <c i="3" r="BE161"/>
  <c r="BE198"/>
  <c r="BE201"/>
  <c i="4" r="BE251"/>
  <c r="BE270"/>
  <c r="BE291"/>
  <c r="BE302"/>
  <c r="BE318"/>
  <c r="BE330"/>
  <c r="BE333"/>
  <c r="BE348"/>
  <c r="BE368"/>
  <c r="BE380"/>
  <c r="BE389"/>
  <c r="BE412"/>
  <c r="BE415"/>
  <c r="BE425"/>
  <c r="BE432"/>
  <c r="BE451"/>
  <c i="5" r="F94"/>
  <c r="E124"/>
  <c r="BE152"/>
  <c r="BE180"/>
  <c r="BE198"/>
  <c r="BE210"/>
  <c r="BE220"/>
  <c r="BE225"/>
  <c r="BE232"/>
  <c r="BE238"/>
  <c r="BE244"/>
  <c i="6" r="F91"/>
  <c r="J92"/>
  <c r="F124"/>
  <c r="BE130"/>
  <c r="BE135"/>
  <c r="BE138"/>
  <c r="BE142"/>
  <c i="2" r="BE148"/>
  <c r="BE159"/>
  <c r="BE184"/>
  <c r="BE204"/>
  <c r="BE258"/>
  <c r="BE271"/>
  <c r="BE274"/>
  <c r="BE309"/>
  <c r="BE319"/>
  <c r="BE330"/>
  <c r="BE336"/>
  <c r="BE342"/>
  <c r="BE345"/>
  <c r="BE404"/>
  <c r="BE409"/>
  <c r="BE414"/>
  <c r="BE423"/>
  <c r="BK427"/>
  <c r="J427"/>
  <c r="J109"/>
  <c i="3" r="BE146"/>
  <c r="BE174"/>
  <c r="BE183"/>
  <c r="BE208"/>
  <c r="BE219"/>
  <c r="BE268"/>
  <c i="4" r="J93"/>
  <c r="BE143"/>
  <c r="BE147"/>
  <c r="BE158"/>
  <c r="BE183"/>
  <c r="BE190"/>
  <c r="BE191"/>
  <c r="BE195"/>
  <c r="BE200"/>
  <c r="BE209"/>
  <c r="BE212"/>
  <c r="BE236"/>
  <c r="BE241"/>
  <c r="BE256"/>
  <c r="BE258"/>
  <c r="BE264"/>
  <c r="BE276"/>
  <c r="BE312"/>
  <c r="BE336"/>
  <c r="BE339"/>
  <c r="BE351"/>
  <c r="BE365"/>
  <c r="BE371"/>
  <c r="BE377"/>
  <c r="BE395"/>
  <c r="BE398"/>
  <c r="BE403"/>
  <c r="BE421"/>
  <c r="BK455"/>
  <c r="J455"/>
  <c r="J108"/>
  <c i="5" r="J91"/>
  <c r="BE168"/>
  <c r="BE200"/>
  <c r="BE213"/>
  <c r="BE241"/>
  <c r="BE245"/>
  <c r="BK249"/>
  <c r="J249"/>
  <c r="J103"/>
  <c r="BK253"/>
  <c r="J253"/>
  <c r="J104"/>
  <c i="6" r="BE132"/>
  <c r="BE136"/>
  <c r="BE139"/>
  <c r="BE141"/>
  <c r="BE145"/>
  <c i="4" r="BE280"/>
  <c r="BE288"/>
  <c r="BE298"/>
  <c r="BE306"/>
  <c r="BE342"/>
  <c r="BE345"/>
  <c r="BE354"/>
  <c r="BE355"/>
  <c r="BE358"/>
  <c r="BE362"/>
  <c r="BE374"/>
  <c r="BE383"/>
  <c r="BE386"/>
  <c r="BE392"/>
  <c r="BE401"/>
  <c r="BE406"/>
  <c r="BE409"/>
  <c r="BE436"/>
  <c r="BE446"/>
  <c r="BE456"/>
  <c i="5" r="BE144"/>
  <c r="BE155"/>
  <c r="BE158"/>
  <c r="BE163"/>
  <c r="BE171"/>
  <c r="BE195"/>
  <c r="BE205"/>
  <c r="BE223"/>
  <c r="BE228"/>
  <c r="BE250"/>
  <c i="6" r="J91"/>
  <c r="BE129"/>
  <c r="BE133"/>
  <c r="BE134"/>
  <c r="BE137"/>
  <c r="BE140"/>
  <c r="BE143"/>
  <c r="BE144"/>
  <c i="2" r="F39"/>
  <c i="1" r="BB96"/>
  <c i="4" r="F40"/>
  <c i="1" r="BC99"/>
  <c i="5" r="F40"/>
  <c i="1" r="BC100"/>
  <c i="6" r="F39"/>
  <c i="1" r="BD101"/>
  <c i="4" r="F41"/>
  <c i="1" r="BD99"/>
  <c i="6" r="F37"/>
  <c i="1" r="BB101"/>
  <c i="6" r="J36"/>
  <c i="1" r="AW101"/>
  <c r="AS94"/>
  <c i="2" r="J38"/>
  <c i="1" r="AW96"/>
  <c i="3" r="J38"/>
  <c i="1" r="AW97"/>
  <c i="5" r="F39"/>
  <c i="1" r="BB100"/>
  <c i="4" r="F38"/>
  <c i="1" r="BA99"/>
  <c i="2" r="F40"/>
  <c i="1" r="BC96"/>
  <c i="2" r="F38"/>
  <c i="1" r="BA96"/>
  <c i="3" r="F41"/>
  <c i="1" r="BD97"/>
  <c i="5" r="F38"/>
  <c i="1" r="BA100"/>
  <c i="5" r="J38"/>
  <c i="1" r="AW100"/>
  <c i="6" r="F38"/>
  <c i="1" r="BC101"/>
  <c i="3" r="F39"/>
  <c i="1" r="BB97"/>
  <c i="3" r="F40"/>
  <c i="1" r="BC97"/>
  <c i="6" r="F36"/>
  <c i="1" r="BA101"/>
  <c i="2" r="F41"/>
  <c i="1" r="BD96"/>
  <c i="5" r="F41"/>
  <c i="1" r="BD100"/>
  <c i="3" r="F38"/>
  <c i="1" r="BA97"/>
  <c i="4" r="J38"/>
  <c i="1" r="AW99"/>
  <c i="4" r="F39"/>
  <c i="1" r="BB99"/>
  <c i="4" l="1" r="T141"/>
  <c r="T140"/>
  <c r="R141"/>
  <c r="R140"/>
  <c i="3" r="BK139"/>
  <c i="5" r="BK137"/>
  <c r="J137"/>
  <c r="J99"/>
  <c i="2" r="BK142"/>
  <c r="J142"/>
  <c r="J99"/>
  <c i="3" r="R139"/>
  <c r="R138"/>
  <c r="P139"/>
  <c r="P138"/>
  <c i="1" r="AU97"/>
  <c i="4" r="P141"/>
  <c r="P140"/>
  <c i="1" r="AU99"/>
  <c i="5" r="R137"/>
  <c r="R136"/>
  <c i="2" r="T142"/>
  <c r="T141"/>
  <c r="R142"/>
  <c r="R141"/>
  <c r="J143"/>
  <c r="J100"/>
  <c i="3" r="J140"/>
  <c r="J100"/>
  <c r="BK294"/>
  <c r="J294"/>
  <c r="J105"/>
  <c i="5" r="J138"/>
  <c r="J100"/>
  <c i="4" r="BK141"/>
  <c r="J141"/>
  <c r="J99"/>
  <c i="6" r="BK127"/>
  <c r="J127"/>
  <c r="J96"/>
  <c r="J30"/>
  <c i="1" r="AU98"/>
  <c r="BB95"/>
  <c r="BC95"/>
  <c r="AY95"/>
  <c r="AU95"/>
  <c r="AU94"/>
  <c r="BA98"/>
  <c r="AW98"/>
  <c r="BD98"/>
  <c r="BD95"/>
  <c r="BD94"/>
  <c r="W36"/>
  <c r="BC98"/>
  <c r="AY98"/>
  <c r="BB98"/>
  <c r="AX98"/>
  <c r="BA95"/>
  <c r="BA94"/>
  <c r="W33"/>
  <c i="3" l="1" r="BK138"/>
  <c r="J138"/>
  <c r="J98"/>
  <c r="J32"/>
  <c r="J139"/>
  <c r="J99"/>
  <c i="4" r="BK140"/>
  <c r="J140"/>
  <c r="J98"/>
  <c i="5" r="BK136"/>
  <c r="J136"/>
  <c r="J98"/>
  <c r="J32"/>
  <c i="2" r="BK141"/>
  <c r="J141"/>
  <c r="J98"/>
  <c i="1" r="BB94"/>
  <c r="W34"/>
  <c r="AW95"/>
  <c r="AX95"/>
  <c i="6" r="J106"/>
  <c r="J100"/>
  <c r="J31"/>
  <c r="J32"/>
  <c i="1" r="AG101"/>
  <c i="3" r="J115"/>
  <c r="BE115"/>
  <c r="J37"/>
  <c i="1" r="AV97"/>
  <c r="AT97"/>
  <c r="BC94"/>
  <c r="AY94"/>
  <c i="5" r="J113"/>
  <c r="J107"/>
  <c r="J33"/>
  <c i="1" r="AW94"/>
  <c r="AK33"/>
  <c i="2" l="1" r="J32"/>
  <c i="4" r="J32"/>
  <c i="5" r="BE113"/>
  <c i="6" r="BE106"/>
  <c r="J108"/>
  <c i="3" r="F37"/>
  <c i="1" r="AZ97"/>
  <c r="W35"/>
  <c i="5" r="J115"/>
  <c i="6" r="F35"/>
  <c i="1" r="AZ101"/>
  <c r="AX94"/>
  <c i="3" r="J109"/>
  <c r="J33"/>
  <c r="J34"/>
  <c i="1" r="AG97"/>
  <c r="AN97"/>
  <c i="5" r="J34"/>
  <c i="1" r="AG100"/>
  <c i="5" r="J37"/>
  <c i="1" r="AV100"/>
  <c r="AT100"/>
  <c i="5" l="1" r="J43"/>
  <c i="3" r="J43"/>
  <c i="1" r="AN100"/>
  <c i="2" r="J118"/>
  <c r="BE118"/>
  <c r="F37"/>
  <c i="1" r="AZ96"/>
  <c r="AZ95"/>
  <c r="AV95"/>
  <c r="AT95"/>
  <c i="6" r="J35"/>
  <c i="1" r="AV101"/>
  <c r="AT101"/>
  <c i="3" r="J117"/>
  <c i="4" r="J117"/>
  <c r="J111"/>
  <c r="J33"/>
  <c r="J34"/>
  <c i="1" r="AG99"/>
  <c i="5" r="F37"/>
  <c i="1" r="AZ100"/>
  <c i="4" l="1" r="BE117"/>
  <c i="6" r="J41"/>
  <c i="1" r="AN101"/>
  <c i="2" r="J112"/>
  <c r="J33"/>
  <c r="J34"/>
  <c i="1" r="AG96"/>
  <c i="2" r="J37"/>
  <c i="1" r="AV96"/>
  <c r="AT96"/>
  <c r="AG98"/>
  <c i="4" r="J37"/>
  <c i="1" r="AV99"/>
  <c r="AT99"/>
  <c i="4" r="J119"/>
  <c i="2" l="1" r="J43"/>
  <c i="4" r="J43"/>
  <c i="1" r="AN99"/>
  <c r="AN96"/>
  <c r="AG95"/>
  <c r="AG94"/>
  <c i="2" r="J120"/>
  <c i="4" r="F37"/>
  <c i="1" r="AZ99"/>
  <c r="AZ98"/>
  <c r="AV98"/>
  <c r="AT98"/>
  <c l="1" r="AN95"/>
  <c r="AN98"/>
  <c r="AZ94"/>
  <c r="AG107"/>
  <c r="CD107"/>
  <c r="AG104"/>
  <c r="AG105"/>
  <c r="CD105"/>
  <c r="AG106"/>
  <c r="AK26"/>
  <c l="1" r="CD104"/>
  <c r="CD106"/>
  <c r="W32"/>
  <c r="AG103"/>
  <c r="AK27"/>
  <c r="AV104"/>
  <c r="BY104"/>
  <c r="AV106"/>
  <c r="BY106"/>
  <c r="AV105"/>
  <c r="BY105"/>
  <c r="AV107"/>
  <c r="BY107"/>
  <c r="AV94"/>
  <c r="AK32"/>
  <c l="1" r="AG109"/>
  <c r="AN104"/>
  <c r="AN106"/>
  <c r="AK29"/>
  <c r="AN105"/>
  <c r="AN107"/>
  <c r="AT94"/>
  <c r="AN94"/>
  <c l="1" r="AK38"/>
  <c r="AN103"/>
  <c l="1" r="AN109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<sst xmlns="http://schemas.openxmlformats.org/spreadsheetml/2006/main">
  <si>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</si>
  <si>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</si>
  <si>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</si>
  <si>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</si>
  <si>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</si>
  <si>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{7d92a9e3-a50b-4f47-9ff0-c400085b7e72}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</si>
  <si>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</si>
  <si>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</si>
  <si>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</si>
  <si>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</si>
  <si>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</si>
  <si>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</si>
  <si>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</si>
  <si>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</si>
  <si>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2020/052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</si>
  <si>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</si>
  <si>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</si>
  <si>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Babice - prodloužení vodovodu a kanalizace</t>
  </si>
  <si>
    <t>KSO:</t>
  </si>
  <si>
    <t>CC-CZ:</t>
  </si>
  <si>
    <t>Místo:</t>
  </si>
  <si>
    <t xml:space="preserve"> </t>
  </si>
  <si>
    <t>Datum:</t>
  </si>
  <si>
    <t>16. 11. 2020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</si>
  <si>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</si>
  <si>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</si>
  <si>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</si>
  <si>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</si>
  <si>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</si>
  <si>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</si>
  <si>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</si>
  <si>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</si>
  <si>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</si>
  <si>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</si>
  <si>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</si>
  <si>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</si>
  <si>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</si>
  <si>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</si>
  <si>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</si>
  <si>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</si>
  <si>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</si>
  <si>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</si>
  <si>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</si>
  <si>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</si>
  <si>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</si>
  <si>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</si>
  <si>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</si>
  <si>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</si>
  <si>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</si>
  <si>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</si>
  <si>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</si>
  <si>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</si>
  <si>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</si>
  <si>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</si>
  <si>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</si>
  <si>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</si>
  <si>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</si>
  <si>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</si>
  <si>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</si>
  <si>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</si>
  <si>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</si>
  <si>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</si>
  <si>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</si>
  <si>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</si>
  <si>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</si>
  <si>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</si>
  <si>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</si>
  <si>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</si>
  <si>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</si>
  <si>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</si>
  <si>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</si>
  <si>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</si>
  <si>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</si>
  <si>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</si>
  <si>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</si>
  <si>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</si>
  <si>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</si>
  <si>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</si>
  <si>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</si>
  <si>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SO01</t>
  </si>
  <si>
    <t>Vodovod</t>
  </si>
  <si>
    <t>STA</t>
  </si>
  <si>
    <t>1</t>
  </si>
  <si>
    <t>{837b484c-7022-4e98-9364-5543c7b59aa6}</t>
  </si>
  <si>
    <t>2</t>
  </si>
  <si>
    <t>/</t>
  </si>
  <si>
    <t>SO01.01</t>
  </si>
  <si>
    <t>Vodovodní řad</t>
  </si>
  <si>
    <t>Soupis</t>
  </si>
  <si>
    <t>{316ccd6c-03dc-4338-b123-245be26d2fb7}</t>
  </si>
  <si>
    <t>SO01.02</t>
  </si>
  <si>
    <t>Vodovodní přípojka</t>
  </si>
  <si>
    <t>{3340401b-351c-4f1b-8242-917ede997536}</t>
  </si>
  <si>
    <t>SO02</t>
  </si>
  <si>
    <t>Kanalizace</t>
  </si>
  <si>
    <t>{f9bdf599-4999-4fe4-a3f2-3213c2113610}</t>
  </si>
  <si>
    <t>SO02.01</t>
  </si>
  <si>
    <t>Kanalizační řad</t>
  </si>
  <si>
    <t>{07596fbd-d6d3-40be-9038-3eb49224ace6}</t>
  </si>
  <si>
    <t>SO02.02</t>
  </si>
  <si>
    <t>Kanalizační přípojka KPT1</t>
  </si>
  <si>
    <t>{3025b139-2c6d-43ab-b477-049d78b07bbe}</t>
  </si>
  <si>
    <t>SO90</t>
  </si>
  <si>
    <t>Vedlejší a ostatní náklady</t>
  </si>
  <si>
    <t>{19398d20-ff1a-49cc-8993-4bc6b301201e}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</si>
  <si>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</si>
  <si>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</si>
  <si>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</si>
  <si>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</si>
  <si>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</si>
  <si>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</si>
  <si>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</si>
  <si>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</si>
  <si>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</si>
  <si>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</si>
  <si>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</si>
  <si>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SO01 - Vodovod</t>
  </si>
  <si>
    <t>Soupis:</t>
  </si>
  <si>
    <t>SO01.01 - Vodovodní řad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</si>
  <si>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</si>
  <si>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</si>
  <si>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</si>
  <si>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</si>
  <si>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</si>
  <si>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</si>
  <si>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</si>
  <si>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</si>
  <si>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</si>
  <si>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</si>
  <si>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</si>
  <si>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</si>
  <si>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85 -  Potrubí z trub litinových</t>
  </si>
  <si>
    <t xml:space="preserve">    89 -  Ostatní konstrukce</t>
  </si>
  <si>
    <t xml:space="preserve">    9 - Ostatní konstrukce, bourání</t>
  </si>
  <si>
    <t xml:space="preserve">    997 - Přesun sutě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</si>
  <si>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</si>
  <si>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</si>
  <si>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</si>
  <si>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</si>
  <si>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</si>
  <si>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</si>
  <si>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</si>
  <si>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</si>
  <si>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</si>
  <si>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</si>
  <si>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</si>
  <si>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</si>
  <si>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</si>
  <si>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</si>
  <si>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</si>
  <si>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</si>
  <si>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</si>
  <si>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</si>
  <si>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</si>
  <si>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</si>
  <si>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</si>
  <si>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</si>
  <si>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</si>
  <si>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</si>
  <si>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</si>
  <si>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</si>
  <si>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</si>
  <si>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</si>
  <si>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113107423</t>
  </si>
  <si>
    <t>Odstranění podkladů nebo krytů při překopech inženýrských sítí s přemístěním hmot na skládku ve vzdálenosti do 3 m nebo s naložením na dopravní prostředek strojně plochy jednotlivě do 15 m2 z kameniva hrubého drceného, o tl. vrstvy přes 200 do 300 mm</t>
  </si>
  <si>
    <t>m2</t>
  </si>
  <si>
    <t>CS ÚRS 2020 02</t>
  </si>
  <si>
    <t>4</t>
  </si>
  <si>
    <t>642305583</t>
  </si>
  <si>
    <t>VV</t>
  </si>
  <si>
    <t>"Rozebrání povrchů v šířce rýhy"</t>
  </si>
  <si>
    <t>"Souběh dle D3, D4 - živice:" (12)*1</t>
  </si>
  <si>
    <t>Součet</t>
  </si>
  <si>
    <t>113154113</t>
  </si>
  <si>
    <t xml:space="preserve">Frézování živičného podkladu nebo krytu  s naložením na dopravní prostředek plochy do 500 m2 bez překážek v trase pruhu šířky do 0,5 m, tloušťky vrstvy 50 mm</t>
  </si>
  <si>
    <t>1699483386</t>
  </si>
  <si>
    <t>"Rozebrání povrchů v rozšíření"</t>
  </si>
  <si>
    <t>"Souběh dle D3, D4 - živice:" ((12)*(0,5+0,5))+(2*0,5)</t>
  </si>
  <si>
    <t>3</t>
  </si>
  <si>
    <t>113154114</t>
  </si>
  <si>
    <t xml:space="preserve">Frézování živičného podkladu nebo krytu  s naložením na dopravní prostředek plochy do 500 m2 bez překážek v trase pruhu šířky do 0,5 m, tloušťky vrstvy 100 mm</t>
  </si>
  <si>
    <t>1361069566</t>
  </si>
  <si>
    <t>119001406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</si>
  <si>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přes 200 do 500 mm</t>
  </si>
  <si>
    <t>m</t>
  </si>
  <si>
    <t>-1948743065</t>
  </si>
  <si>
    <t>"Křížení podzemního vedení potrubí dle D3:" 1*(1+1+1)</t>
  </si>
  <si>
    <t>5</t>
  </si>
  <si>
    <t>121151104</t>
  </si>
  <si>
    <t>Sejmutí ornice strojně při souvislé ploše do 100 m2, tl. vrstvy přes 200 do 250 mm</t>
  </si>
  <si>
    <t>-934751122</t>
  </si>
  <si>
    <t>"Rozebrání povrchu"</t>
  </si>
  <si>
    <t>"Společná rýha - travnatá plocha dle D3:" 54,1*0,55</t>
  </si>
  <si>
    <t>"Souběh dle D3, D4 - travnatá plocha:" (67,9-12)*1</t>
  </si>
  <si>
    <t>6</t>
  </si>
  <si>
    <t>131151343</t>
  </si>
  <si>
    <t>Vrtání jamek pro plotové sloupky strojně průměru přes 200 do 300 mm</t>
  </si>
  <si>
    <t>-1877922239</t>
  </si>
  <si>
    <t>"Vrtání patek pro sloupky betonové a ocelové"</t>
  </si>
  <si>
    <t>"Výpis materiálu D12, pozice 17:" 2*0,8</t>
  </si>
  <si>
    <t>7</t>
  </si>
  <si>
    <t>132254204</t>
  </si>
  <si>
    <t>Hloubení zapažených rýh šířky přes 800 do 2 000 mm strojně s urovnáním dna do předepsaného profilu a spádu v hornině třídy těžitelnosti I skupiny 3 přes 100 do 500 m3</t>
  </si>
  <si>
    <t>m3</t>
  </si>
  <si>
    <t>-612039684</t>
  </si>
  <si>
    <t>"Společná rýha - travnatá plocha dle D3:" 54,1*0,55*((1,76+1,45)/2)</t>
  </si>
  <si>
    <t>"Souběh - travnatá plocha:" (67,9-12)*1*((1,7+1,76)/2)</t>
  </si>
  <si>
    <t>"Souběh dle D3, D4 - živice:" (12)*1*((1,7+1,35)/2)</t>
  </si>
  <si>
    <t>Mezisoučet</t>
  </si>
  <si>
    <t>"Odečet povrchů"</t>
  </si>
  <si>
    <t>"Společná rýha - travnatá plocha dle D3:" -54,1*0,55*0,25</t>
  </si>
  <si>
    <t>"Souběh - travnatá plocha:" -(67,9-12)*1*0,25</t>
  </si>
  <si>
    <t>"Souběh dle D3, D4 - živice:" -(12)*1*0,4</t>
  </si>
  <si>
    <t>73</t>
  </si>
  <si>
    <t>132451215</t>
  </si>
  <si>
    <t>Hloubení rýh provedené skalní frézou v hornině třídy těžitelnosti II skupiny 5 přes 500 do 1 000 m3</t>
  </si>
  <si>
    <t>1575080546</t>
  </si>
  <si>
    <t>74</t>
  </si>
  <si>
    <t>132454207</t>
  </si>
  <si>
    <t>Hloubení zapažených rýh šířky přes 800 do 2 000 mm strojně s urovnáním dna do předepsaného profilu a spádu v hornině třídy těžitelnosti II skupiny 5 přes 5 000 m3</t>
  </si>
  <si>
    <t>-437850360</t>
  </si>
  <si>
    <t>8</t>
  </si>
  <si>
    <t>139001101</t>
  </si>
  <si>
    <t>Příplatek k cenám hloubených vykopávek za ztížení vykopávky v blízkosti podzemního vedení nebo výbušnin pro jakoukoliv třídu horniny</t>
  </si>
  <si>
    <t>-425376754</t>
  </si>
  <si>
    <t>"Křížení podzemního vedení potrubí dle D3:" 1*(1)*(1+1)*2</t>
  </si>
  <si>
    <t>9</t>
  </si>
  <si>
    <t>151101102</t>
  </si>
  <si>
    <t>Zřízení pažení a rozepření stěn rýh pro podzemní vedení příložné pro jakoukoliv mezerovitost, hloubky do 4 m</t>
  </si>
  <si>
    <t>250539835</t>
  </si>
  <si>
    <t>"Pažení započítání z jedné strany"</t>
  </si>
  <si>
    <t>"Společná rýha - travnatá plocha dle D3:" 54,1*1*((1,76+1,45)/2)</t>
  </si>
  <si>
    <t>"Pažení zapořítáno z obou stran"</t>
  </si>
  <si>
    <t>"Souběh - travnatá plocha:" (67,9-12)*2*((1,7+1,76)/2)</t>
  </si>
  <si>
    <t>"Souběh dle D3, D4 - živice:" (12)*2*((1,7+1,35)/2)</t>
  </si>
  <si>
    <t>10</t>
  </si>
  <si>
    <t>151101112</t>
  </si>
  <si>
    <t>Odstranění pažení a rozepření stěn rýh pro podzemní vedení s uložením materiálu na vzdálenost do 3 m od kraje výkopu příložné, hloubky přes 2 do 4 m</t>
  </si>
  <si>
    <t>-1201538751</t>
  </si>
  <si>
    <t>11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</si>
  <si>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</si>
  <si>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</si>
  <si>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968945628</t>
  </si>
  <si>
    <t>"Přemístění zeminy uřčené do zásypů v rámci staveniště - přemístění na staveništní mezideponii:" 87,42</t>
  </si>
  <si>
    <t>"Přemístění zeminy uřčené do zásypů v rámci staveniště - přemístění ze staveništní mezideponie:" 87,42</t>
  </si>
  <si>
    <t>12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</si>
  <si>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</si>
  <si>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</si>
  <si>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-1473421141</t>
  </si>
  <si>
    <t>"Odvoz přebytečné zeminy na recyklační skládku dle D1"</t>
  </si>
  <si>
    <t>"Kubatura výkopu:" 136,55</t>
  </si>
  <si>
    <t>"Odečet zpětně použité zeminy:" -87,42</t>
  </si>
  <si>
    <t>13</t>
  </si>
  <si>
    <t>167151101</t>
  </si>
  <si>
    <t>Nakládání, skládání a překládání neulehlého výkopku nebo sypaniny strojně nakládání, množství do 100 m3, z horniny třídy těžitelnosti I, skupiny 1 až 3</t>
  </si>
  <si>
    <t>1069408489</t>
  </si>
  <si>
    <t>"Přemístění zeminy uřčené do zásypů v rámci staveniště - nakládání na staveništní mezideponii:" 87,42</t>
  </si>
  <si>
    <t>14</t>
  </si>
  <si>
    <t>171201231</t>
  </si>
  <si>
    <t>Poplatek za uložení stavebního odpadu na recyklační skládce (skládkovné) zeminy a kamení zatříděného do Katalogu odpadů pod kódem 17 05 04</t>
  </si>
  <si>
    <t>t</t>
  </si>
  <si>
    <t>-463500803</t>
  </si>
  <si>
    <t>49,13*2 'Přepočtené koeficientem množství</t>
  </si>
  <si>
    <t>171251201</t>
  </si>
  <si>
    <t>Uložení sypaniny na skládky nebo meziskládky bez hutnění s upravením uložené sypaniny do předepsaného tvaru</t>
  </si>
  <si>
    <t>561764988</t>
  </si>
  <si>
    <t>"Přemístění zeminy uřčené do zásypů v rámci staveniště - uložení na staveništní mezideponii:" 87,42</t>
  </si>
  <si>
    <t>16</t>
  </si>
  <si>
    <t>174101101</t>
  </si>
  <si>
    <t>Zásyp sypaninou z jakékoliv horniny strojně s uložením výkopku ve vrstvách se zhutněním jam, šachet, rýh nebo kolem objektů v těchto vykopávkách</t>
  </si>
  <si>
    <t>200445487</t>
  </si>
  <si>
    <t>"Zásypy zpětně použitou zeminou"</t>
  </si>
  <si>
    <t>"Odečet vytlačené kubatury"</t>
  </si>
  <si>
    <t>"Společná rýha - travnatá plocha dle D3:" -54,1*0,55*0,15</t>
  </si>
  <si>
    <t>"Souběh - travnatá plocha:" -(67,9-12)*1*0,05</t>
  </si>
  <si>
    <t>"Souběh dle D3, D4 - živice:" -(12)*1*0,05</t>
  </si>
  <si>
    <t>"Společná rýha - travnatá plocha dle D3:" -54,1*0,55*(0,3+0,1)</t>
  </si>
  <si>
    <t>"Souběh - travnatá plocha:" -(67,9-12)*1*0,3</t>
  </si>
  <si>
    <t>"Souběh dle D3, D4 - živice:" -(12)*1*0,3</t>
  </si>
  <si>
    <t>"Odečet zásypů kamenivem:" -3,6</t>
  </si>
  <si>
    <t>"Odečet zásypů zpětně použitým kamenivem:" -5,4</t>
  </si>
  <si>
    <t>17</t>
  </si>
  <si>
    <t>-1261240033</t>
  </si>
  <si>
    <t>"Zásypy zpětně použitým kamenivem"</t>
  </si>
  <si>
    <t>"Souběh dle D3, D4 - živice:" (12)*1*0,3</t>
  </si>
  <si>
    <t>18</t>
  </si>
  <si>
    <t>-384358988</t>
  </si>
  <si>
    <t>"Zásypy v komunikacích"</t>
  </si>
  <si>
    <t>"Souběh dle D3, D4 - živice:" (12)*1*(1,55-0,45-0,05-0,3)</t>
  </si>
  <si>
    <t>"Odečetet zpětně použitého kameniva"</t>
  </si>
  <si>
    <t>19</t>
  </si>
  <si>
    <t>M</t>
  </si>
  <si>
    <t>58344171</t>
  </si>
  <si>
    <t>štěrkodrť frakce 0/32</t>
  </si>
  <si>
    <t>1289048786</t>
  </si>
  <si>
    <t>5,4*2 'Přepočtené koeficientem množství</t>
  </si>
  <si>
    <t>20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</si>
  <si>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</si>
  <si>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</si>
  <si>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1251782666</t>
  </si>
  <si>
    <t>"Společná rýha - travnatá plocha dle D3:" 54,1*0,55*(0,3+0,1)</t>
  </si>
  <si>
    <t>"Souběh - travnatá plocha:" (67,9-12)*1*0,3</t>
  </si>
  <si>
    <t>58344121</t>
  </si>
  <si>
    <t>štěrkodrť frakce 0/8</t>
  </si>
  <si>
    <t>-759703725</t>
  </si>
  <si>
    <t>32,272*2 'Přepočtené koeficientem množství</t>
  </si>
  <si>
    <t>22</t>
  </si>
  <si>
    <t>181351004</t>
  </si>
  <si>
    <t>Rozprostření a urovnání ornice v rovině nebo ve svahu sklonu do 1:5 strojně při souvislé ploše do 100 m2, tl. vrstvy přes 200 do 250 mm</t>
  </si>
  <si>
    <t>-1926366893</t>
  </si>
  <si>
    <t>"Obnovení povrchu"</t>
  </si>
  <si>
    <t>"Kanalizace gravitační dle D2, D4 - travnatá plocha:" (67,9-12)*1</t>
  </si>
  <si>
    <t>23</t>
  </si>
  <si>
    <t>181411131</t>
  </si>
  <si>
    <t>Založení trávníku na půdě předem připravené plochy do 1000 m2 výsevem včetně utažení parkového v rovině nebo na svahu do 1:5</t>
  </si>
  <si>
    <t>678884609</t>
  </si>
  <si>
    <t>24</t>
  </si>
  <si>
    <t>00572410</t>
  </si>
  <si>
    <t>osivo směs travní parková</t>
  </si>
  <si>
    <t>kg</t>
  </si>
  <si>
    <t>224412139</t>
  </si>
  <si>
    <t>85,655*0,025 'Přepočtené koeficientem množství</t>
  </si>
  <si>
    <t>Svislé a kompletní konstrukce</t>
  </si>
  <si>
    <t>25</t>
  </si>
  <si>
    <t>338171123</t>
  </si>
  <si>
    <t>Montáž sloupků a vzpěr plotových ocelových trubkových nebo profilovaných výšky do 2,60 m se zabetonováním do 0,08 m3 do připravených jamek</t>
  </si>
  <si>
    <t>kus</t>
  </si>
  <si>
    <t>-1852610405</t>
  </si>
  <si>
    <t>"Výpis materiálu D12, pozice 17:" 2</t>
  </si>
  <si>
    <t>26</t>
  </si>
  <si>
    <t>R338002</t>
  </si>
  <si>
    <t>orientační sloupek s patkou a modrobílým lemováním</t>
  </si>
  <si>
    <t>1407029</t>
  </si>
  <si>
    <t>Vodorovné konstrukce</t>
  </si>
  <si>
    <t>27</t>
  </si>
  <si>
    <t>451541111</t>
  </si>
  <si>
    <t>Lože pod potrubí, stoky a drobné objekty v otevřeném výkopu ze štěrkodrtě 0-63 mm</t>
  </si>
  <si>
    <t>984223285</t>
  </si>
  <si>
    <t>"Společná rýha - travnatá plocha dle D3:" 54,1*0,55*0,15</t>
  </si>
  <si>
    <t>"Souběh - travnatá plocha:" (67,9-12)*1*0,05</t>
  </si>
  <si>
    <t>"Souběh dle D3, D4 - živice:" (12)*1*0,05</t>
  </si>
  <si>
    <t>Komunikace pozemní</t>
  </si>
  <si>
    <t>28</t>
  </si>
  <si>
    <t>564851111</t>
  </si>
  <si>
    <t xml:space="preserve">Podklad ze štěrkodrti ŠD  s rozprostřením a zhutněním, po zhutnění tl. 150 mm</t>
  </si>
  <si>
    <t>-733395517</t>
  </si>
  <si>
    <t>"Obnovení povrchů v šířce rýhy"</t>
  </si>
  <si>
    <t>29</t>
  </si>
  <si>
    <t>564861111</t>
  </si>
  <si>
    <t xml:space="preserve">Podklad ze štěrkodrti ŠD  s rozprostřením a zhutněním, po zhutnění tl. 200 mm</t>
  </si>
  <si>
    <t>-1002827541</t>
  </si>
  <si>
    <t>30</t>
  </si>
  <si>
    <t>573211109</t>
  </si>
  <si>
    <t>Postřik spojovací PS bez posypu kamenivem z asfaltu silničního, v množství 0,50 kg/m2</t>
  </si>
  <si>
    <t>1491255788</t>
  </si>
  <si>
    <t>"Obnovení povrchů v rozšíření"</t>
  </si>
  <si>
    <t>31</t>
  </si>
  <si>
    <t>577134131</t>
  </si>
  <si>
    <t xml:space="preserve">Asfaltový beton vrstva obrusná ACO 11 (ABS)  s rozprostřením a se zhutněním z modifikovaného asfaltu v pruhu šířky přes do 1,5 do 3 m, po zhutnění tl. 40 mm</t>
  </si>
  <si>
    <t>1539985323</t>
  </si>
  <si>
    <t>32</t>
  </si>
  <si>
    <t>577155032</t>
  </si>
  <si>
    <t xml:space="preserve">Asfaltový beton vrstva ložní ACL 16 (ABH)  s rozprostřením a zhutněním z modifikovaného asfaltu v pruhu šířky do 1,5 m, po zhutnění tl. 60 mm</t>
  </si>
  <si>
    <t>191625796</t>
  </si>
  <si>
    <t>Trubní vedení</t>
  </si>
  <si>
    <t>33</t>
  </si>
  <si>
    <t>857242122</t>
  </si>
  <si>
    <t>Montáž litinových tvarovek na potrubí litinovém tlakovém jednoosých na potrubí z trub přírubových v otevřeném výkopu, kanálu nebo v šachtě DN 80</t>
  </si>
  <si>
    <t>1787545923</t>
  </si>
  <si>
    <t>34</t>
  </si>
  <si>
    <t>R552001</t>
  </si>
  <si>
    <t>přírubové koleno s patkou 90° N - kus DN 80 PN 10/16</t>
  </si>
  <si>
    <t>-1767810783</t>
  </si>
  <si>
    <t>"Výpis materiálu D12, pozice 8:" 1</t>
  </si>
  <si>
    <t>35</t>
  </si>
  <si>
    <t>R552002</t>
  </si>
  <si>
    <t>přírubová redukce FFR-kus DN 80/50 PN 16</t>
  </si>
  <si>
    <t>-67223057</t>
  </si>
  <si>
    <t>"Výpis materiálu D12, pozice 9:" 1</t>
  </si>
  <si>
    <t>36</t>
  </si>
  <si>
    <t>R552003</t>
  </si>
  <si>
    <t>příruba proti posunu na PE a PVC potrubí DN 50 / d 63 mm PN10/16</t>
  </si>
  <si>
    <t>1341353474</t>
  </si>
  <si>
    <t>"Výpis materiálu D12, pozice 10:" 4</t>
  </si>
  <si>
    <t>37</t>
  </si>
  <si>
    <t>857244122</t>
  </si>
  <si>
    <t>Montáž litinových tvarovek na potrubí litinovém tlakovém odbočných na potrubí z trub přírubových v otevřeném výkopu, kanálu nebo v šachtě DN 80</t>
  </si>
  <si>
    <t>80120862</t>
  </si>
  <si>
    <t>38</t>
  </si>
  <si>
    <t>R552004</t>
  </si>
  <si>
    <t>přírubová tvarovka s přír. odbočkou T-kus DN 50 PN 10/16 dle ČSN EN 545/2015</t>
  </si>
  <si>
    <t>-1223320874</t>
  </si>
  <si>
    <t>"Výpis materiálu D12, pozice 7:" 1</t>
  </si>
  <si>
    <t>39</t>
  </si>
  <si>
    <t>871211141</t>
  </si>
  <si>
    <t>Montáž vodovodního potrubí z plastů v otevřeném výkopu z polyetylenu PE 100 svařovaných na tupo SDR 11/PN16 D 63 x 5,8 mm</t>
  </si>
  <si>
    <t>-2065760108</t>
  </si>
  <si>
    <t>"Výpis materiálu D12, pozice 1:" 122</t>
  </si>
  <si>
    <t>40</t>
  </si>
  <si>
    <t>R288001</t>
  </si>
  <si>
    <t>potrubí HDPE PE100RC SDR11 d 63x5,8 mm materiál dle ČSN EN 12201 a PAS 1075 potrubí modré barvy (černé s modrými pruhy) médium pitná voda</t>
  </si>
  <si>
    <t>289655176</t>
  </si>
  <si>
    <t>122*1,05 'Přepočtené koeficientem množství</t>
  </si>
  <si>
    <t>41</t>
  </si>
  <si>
    <t>877211101</t>
  </si>
  <si>
    <t>Montáž tvarovek na vodovodním plastovém potrubí z polyetylenu PE 100 elektrotvarovek SDR 11/PN16 spojek, oblouků nebo redukcí d 63</t>
  </si>
  <si>
    <t>1240038582</t>
  </si>
  <si>
    <t>"Výpis materiálu D12, pozice 11:" 3+1</t>
  </si>
  <si>
    <t>42</t>
  </si>
  <si>
    <t>R288002</t>
  </si>
  <si>
    <t>PEHD tvarovka - elektrospojka SDR11 PE100 d 63 mm medium pitná voda</t>
  </si>
  <si>
    <t>-158039212</t>
  </si>
  <si>
    <t>"Výpis materiálu D12, pozice 11:" 3</t>
  </si>
  <si>
    <t>43</t>
  </si>
  <si>
    <t>R288003</t>
  </si>
  <si>
    <t>PEHD tvarovka - oblouk 30° SDR11 PE100 d 63 mm medium pitná voda</t>
  </si>
  <si>
    <t>2133771093</t>
  </si>
  <si>
    <t>"Výpis materiálu D12, pozice 11:" 1</t>
  </si>
  <si>
    <t>44</t>
  </si>
  <si>
    <t>892233122</t>
  </si>
  <si>
    <t>Proplach a dezinfekce vodovodního potrubí DN od 40 do 70</t>
  </si>
  <si>
    <t>-995178751</t>
  </si>
  <si>
    <t>45</t>
  </si>
  <si>
    <t>892241111</t>
  </si>
  <si>
    <t>Tlakové zkoušky vodou na potrubí DN do 80</t>
  </si>
  <si>
    <t>174720030</t>
  </si>
  <si>
    <t>46</t>
  </si>
  <si>
    <t>892372111</t>
  </si>
  <si>
    <t>Tlakové zkoušky vodou zabezpečení konců potrubí při tlakových zkouškách DN do 300</t>
  </si>
  <si>
    <t>1542843031</t>
  </si>
  <si>
    <t>47</t>
  </si>
  <si>
    <t>899713111</t>
  </si>
  <si>
    <t>Orientační tabulky na vodovodních a kanalizačních řadech na sloupku ocelovém nebo betonovém</t>
  </si>
  <si>
    <t>-2091144716</t>
  </si>
  <si>
    <t>48</t>
  </si>
  <si>
    <t>R284001</t>
  </si>
  <si>
    <t>vodařská orientační tabulka,včetně znaků</t>
  </si>
  <si>
    <t>98514749</t>
  </si>
  <si>
    <t>49</t>
  </si>
  <si>
    <t>899722113</t>
  </si>
  <si>
    <t>Krytí potrubí z plastů výstražnou fólií z PVC šířky 34cm</t>
  </si>
  <si>
    <t>312403471</t>
  </si>
  <si>
    <t>"Výpis materiálu D12, pozice 19:" 125</t>
  </si>
  <si>
    <t>85</t>
  </si>
  <si>
    <t xml:space="preserve"> Potrubí z trub litinových</t>
  </si>
  <si>
    <t>50</t>
  </si>
  <si>
    <t>R858001</t>
  </si>
  <si>
    <t>Dodávka a montáž spojovacího materiálu - přírubový spoj DN 50, PN 10/16 včetně všech souvisejícíh konstrukcí a prací</t>
  </si>
  <si>
    <t>1067014575</t>
  </si>
  <si>
    <t>"Výpis materiálu D12, pozice 15:" 12</t>
  </si>
  <si>
    <t>51</t>
  </si>
  <si>
    <t>R858002</t>
  </si>
  <si>
    <t>Dodávka a montáž spojovacího materiálu - přírubový spoj DN 80, PN 10/16 včetně všech souvisejícíh konstrukcí a prací</t>
  </si>
  <si>
    <t>1957159829</t>
  </si>
  <si>
    <t>"Výpis materiálu D12, pozice 15:" 2</t>
  </si>
  <si>
    <t>89</t>
  </si>
  <si>
    <t xml:space="preserve"> Ostatní konstrukce</t>
  </si>
  <si>
    <t>52</t>
  </si>
  <si>
    <t>891211112</t>
  </si>
  <si>
    <t>Montáž vodovodních armatur na potrubí šoupátek nebo klapek uzavíracích v otevřeném výkopu nebo v šachtách s osazením zemní soupravy (bez poklopů) DN 50</t>
  </si>
  <si>
    <t>1408105183</t>
  </si>
  <si>
    <t>"Výpis materiálu D12, pozice 2:" 2</t>
  </si>
  <si>
    <t>53</t>
  </si>
  <si>
    <t>R422001</t>
  </si>
  <si>
    <t>šoupě pro odpadní vodu s deskovým uzávěrem a integrovanými ISO hrdly pro potrubí z PE/PVC</t>
  </si>
  <si>
    <t>-479433536</t>
  </si>
  <si>
    <t>54</t>
  </si>
  <si>
    <t>891247111</t>
  </si>
  <si>
    <t>Montáž vodovodních armatur na potrubí hydrantů podzemních (bez osazení poklopů) DN 80</t>
  </si>
  <si>
    <t>-578825375</t>
  </si>
  <si>
    <t>"Výpis materiálu D12, pozice 5:" 1</t>
  </si>
  <si>
    <t>55</t>
  </si>
  <si>
    <t>R422002</t>
  </si>
  <si>
    <t>hydrant podzemní DN 80, pro krytí 1,25 m</t>
  </si>
  <si>
    <t>-37075953</t>
  </si>
  <si>
    <t>56</t>
  </si>
  <si>
    <t>899401112</t>
  </si>
  <si>
    <t>Osazení poklopů litinových šoupátkových</t>
  </si>
  <si>
    <t>-820499499</t>
  </si>
  <si>
    <t>"Výpis materiálu D12, pozice 4, 20:" 2</t>
  </si>
  <si>
    <t>57</t>
  </si>
  <si>
    <t>R4220001</t>
  </si>
  <si>
    <t>šoupátkový poklop s předlitým nápisem "VODA"</t>
  </si>
  <si>
    <t>1502387645</t>
  </si>
  <si>
    <t>"Výpis materiálu D12, pozice 4:" 2</t>
  </si>
  <si>
    <t>58</t>
  </si>
  <si>
    <t>R4220002</t>
  </si>
  <si>
    <t>betonový podklad pod poklop šoupátkový</t>
  </si>
  <si>
    <t>-840585503</t>
  </si>
  <si>
    <t>"Výpis materiálu D12, pozice 20:" 2</t>
  </si>
  <si>
    <t>59</t>
  </si>
  <si>
    <t>899401113</t>
  </si>
  <si>
    <t>Osazení poklopů litinových hydrantových</t>
  </si>
  <si>
    <t>642630682</t>
  </si>
  <si>
    <t>"Výpis materiálu D12, pozice 5, 20:" 1</t>
  </si>
  <si>
    <t>60</t>
  </si>
  <si>
    <t>R4220003</t>
  </si>
  <si>
    <t>hydrantový poklop s předlitým nápisem "HYDRANT"</t>
  </si>
  <si>
    <t>1285765349</t>
  </si>
  <si>
    <t>61</t>
  </si>
  <si>
    <t>R4220007</t>
  </si>
  <si>
    <t>betonový podklad pod poklop hydrantový</t>
  </si>
  <si>
    <t>-908109326</t>
  </si>
  <si>
    <t>"Výpis materiálu D12, pozice 20:" 1</t>
  </si>
  <si>
    <t>62</t>
  </si>
  <si>
    <t>R890003</t>
  </si>
  <si>
    <t>Zkouška hydrantů a ovladatelnosti armatur včetně všech souvisejících konstrukcí a prací</t>
  </si>
  <si>
    <t>64</t>
  </si>
  <si>
    <t>-292640708</t>
  </si>
  <si>
    <t>63</t>
  </si>
  <si>
    <t>R899101</t>
  </si>
  <si>
    <t>Dodávka a montáž meliorační tvárnice TBM 50/50/10 včetně všech souvisejících konstrukcí a prací</t>
  </si>
  <si>
    <t>-1169953896</t>
  </si>
  <si>
    <t>"Výpis materiálu D12, pozice 21:" 3</t>
  </si>
  <si>
    <t>R899103</t>
  </si>
  <si>
    <t>Dodávka a montáž vyhledávacího vodiče CYY 6 mm2 ZŽ včetně kontroly funkčnosti včetně všech souvisejících konstrukcí a prací</t>
  </si>
  <si>
    <t>493921741</t>
  </si>
  <si>
    <t>"Výpis materiálu D12, pozice 18:" 130</t>
  </si>
  <si>
    <t>65</t>
  </si>
  <si>
    <t>R899104</t>
  </si>
  <si>
    <t>Dodávka a montáž zemní soupravy teleskopické 1,3 - 1,8 m pro šoupátka DN50-100 včetně všech souvisejících konstrukcí a prací</t>
  </si>
  <si>
    <t>-1095910107</t>
  </si>
  <si>
    <t>"Výpis materiálu D12, pozice 3:" 2</t>
  </si>
  <si>
    <t>Ostatní konstrukce, bourání</t>
  </si>
  <si>
    <t>66</t>
  </si>
  <si>
    <t>919112114</t>
  </si>
  <si>
    <t xml:space="preserve">Řezání dilatačních spár v živičném krytu  příčných nebo podélných, šířky 4 mm, hloubky přes 90 do 100 mm</t>
  </si>
  <si>
    <t>1892192899</t>
  </si>
  <si>
    <t>"Kanalizace gravitační dle D2, D4 - živice:" (2*12)+2+1</t>
  </si>
  <si>
    <t>67</t>
  </si>
  <si>
    <t>919121132</t>
  </si>
  <si>
    <t xml:space="preserve">Utěsnění dilatačních spár zálivkou za studena  v cementobetonovém nebo živičném krytu včetně adhezního nátěru s těsnicím profilem pod zálivkou, pro komůrky šířky 20 mm, hloubky 40 mm</t>
  </si>
  <si>
    <t>760590305</t>
  </si>
  <si>
    <t>68</t>
  </si>
  <si>
    <t>919735112</t>
  </si>
  <si>
    <t xml:space="preserve">Řezání stávajícího živičného krytu nebo podkladu  hloubky přes 50 do 100 mm</t>
  </si>
  <si>
    <t>-106564685</t>
  </si>
  <si>
    <t>S</t>
  </si>
  <si>
    <t>997</t>
  </si>
  <si>
    <t>Přesun sutě</t>
  </si>
  <si>
    <t>69</t>
  </si>
  <si>
    <t>997221551</t>
  </si>
  <si>
    <t xml:space="preserve">Vodorovná doprava suti  bez naložení, ale se složením a s hrubým urovnáním ze sypkých materiálů, na vzdálenost do 1 km</t>
  </si>
  <si>
    <t>1574468551</t>
  </si>
  <si>
    <t>"Sypké materiály - živice - odvoz předpokládáno 10 km dle D1"</t>
  </si>
  <si>
    <t>"Živice, MK živice:" 1,978+1,725</t>
  </si>
  <si>
    <t>70</t>
  </si>
  <si>
    <t>997221559</t>
  </si>
  <si>
    <t xml:space="preserve">Vodorovná doprava suti  bez naložení, ale se složením a s hrubým urovnáním Příplatek k ceně za každý další i započatý 1 km přes 1 km</t>
  </si>
  <si>
    <t>-604789563</t>
  </si>
  <si>
    <t>"Živice, MK živice:" 1,495+2,76</t>
  </si>
  <si>
    <t>4,255*9 'Přepočtené koeficientem množství</t>
  </si>
  <si>
    <t>71</t>
  </si>
  <si>
    <t>997221875</t>
  </si>
  <si>
    <t>Poplatek za uložení stavebního odpadu na recyklační skládce (skládkovné) asfaltového bez obsahu dehtu zatříděného do Katalogu odpadů pod kódem 17 03 02</t>
  </si>
  <si>
    <t>-993884959</t>
  </si>
  <si>
    <t>"Živice, MK živice:" 0,978+1,725</t>
  </si>
  <si>
    <t>998</t>
  </si>
  <si>
    <t>Přesun hmot</t>
  </si>
  <si>
    <t>72</t>
  </si>
  <si>
    <t>998276101</t>
  </si>
  <si>
    <t>Přesun hmot pro trubní vedení hloubené z trub z plastických hmot nebo sklolaminátových pro vodovody nebo kanalizace v otevřeném výkopu dopravní vzdálenost do 15 m</t>
  </si>
  <si>
    <t>602322521</t>
  </si>
  <si>
    <t>SO01.02 - Vodovodní přípojka</t>
  </si>
  <si>
    <t>PSV - Práce a dodávky PSV</t>
  </si>
  <si>
    <t xml:space="preserve">    722 - Zdravotechnika - vnitřní vodovod</t>
  </si>
  <si>
    <t>1722653176</t>
  </si>
  <si>
    <t>"Travnatá plocha:" 0,8*(10,5-5)</t>
  </si>
  <si>
    <t>"Travnatá plocha:" 2*1,5*1</t>
  </si>
  <si>
    <t>-959904827</t>
  </si>
  <si>
    <t>"Vodovodní přípojka dle D4, D10:" 0,8*(10,5-5)*1,4</t>
  </si>
  <si>
    <t>"Rozšíření pro vodoměrnou šachtu:" 2*1,5*1*1,6</t>
  </si>
  <si>
    <t>"Odečet povrchů - travnatá plocha:" -0,8*(10,5-5)*0,25</t>
  </si>
  <si>
    <t>"Odečet povrchů - travnatá plocha:" -2*1,5*1*0,25</t>
  </si>
  <si>
    <t>141721212</t>
  </si>
  <si>
    <t>Řízený zemní protlak délky protlaku do 50 m v hornině třídy těžitelnosti I a II, skupiny 1 až 4 včetně protlačení trub v hloubce do 6 m vnějšího průměru vrtu přes 90 do 110 mm</t>
  </si>
  <si>
    <t>189351258</t>
  </si>
  <si>
    <t>"Dle výpisu materiálu D12, pozice 2:" 5</t>
  </si>
  <si>
    <t>-1796735439</t>
  </si>
  <si>
    <t>"Vodovodní přípojka dle D4, D10:" 2*(10,5-5)*1,4</t>
  </si>
  <si>
    <t>-1565294800</t>
  </si>
  <si>
    <t>-839316126</t>
  </si>
  <si>
    <t>"Přemístění zeminy uřčené do zásypů v rámci staveniště - přemístění na staveništní mezideponii:" 5,542</t>
  </si>
  <si>
    <t>"Přemístění zeminy uřčené do zásypů v rámci staveniště - přemístění ze staveništní mezideponie:" 5,542</t>
  </si>
  <si>
    <t>1844990398</t>
  </si>
  <si>
    <t>"Kubatura výkopu:" 9,11</t>
  </si>
  <si>
    <t>"Odečet zpětně použité zeminy:" -5,542</t>
  </si>
  <si>
    <t>-455968526</t>
  </si>
  <si>
    <t>"Přemístění zeminy uřčené do zásypů v rámci staveniště - nakládání na staveništní mezideponii:" 5,542</t>
  </si>
  <si>
    <t>-815420823</t>
  </si>
  <si>
    <t>3,568*2 'Přepočtené koeficientem množství</t>
  </si>
  <si>
    <t>-1430320276</t>
  </si>
  <si>
    <t>"Přemístění zeminy uřčené do zásypů v rámci staveniště - uložení na staveništní mezideponii:" 5,542</t>
  </si>
  <si>
    <t>1669060544</t>
  </si>
  <si>
    <t>"Vodovodní přípojka dle D4, D10:" -0,8*(10,5-5)*0,05</t>
  </si>
  <si>
    <t>"Lože šachet typických DN 1000, DN1200 dle D10:" -1,5*1,5*0,1</t>
  </si>
  <si>
    <t>"Vodovodní přípojka dle D4, D10:" -0,8*(10,5-5)*(0,05+0,3)</t>
  </si>
  <si>
    <t>"Vodoběrná šachta:" -1,4*PI*0,6*0,6</t>
  </si>
  <si>
    <t>-1746909573</t>
  </si>
  <si>
    <t>"Vodovodní přípojka dle D4, D10:" 0,8*(10,5-5)*(0,05+0,3)</t>
  </si>
  <si>
    <t>-1193770195</t>
  </si>
  <si>
    <t>1,54*2 'Přepočtené koeficientem množství</t>
  </si>
  <si>
    <t>1907089093</t>
  </si>
  <si>
    <t>1720904782</t>
  </si>
  <si>
    <t>-1261353744</t>
  </si>
  <si>
    <t>7,4*0,025 'Přepočtené koeficientem množství</t>
  </si>
  <si>
    <t>713253388</t>
  </si>
  <si>
    <t>"Vodovodní přípojka dle D4, D10:" 0,8*(10,5-5)*0,05</t>
  </si>
  <si>
    <t>452311131</t>
  </si>
  <si>
    <t>Podkladní a zajišťovací konstrukce z betonu prostého v otevřeném výkopu desky pod potrubí, stoky a drobné objekty z betonu tř. C 12/15</t>
  </si>
  <si>
    <t>-1296849936</t>
  </si>
  <si>
    <t>"Lože šachet typických DN 1000, DN1200 dle D10:" 1,5*1,5*0,1</t>
  </si>
  <si>
    <t>871161141</t>
  </si>
  <si>
    <t>Montáž vodovodního potrubí z plastů v otevřeném výkopu z polyetylenu PE 100 svařovaných na tupo SDR 11/PN16 D 32 x 3,0 mm</t>
  </si>
  <si>
    <t>-1432997209</t>
  </si>
  <si>
    <t>"Dle výpisu materiálu D12, pozice 1:" 10,5</t>
  </si>
  <si>
    <t>R285001</t>
  </si>
  <si>
    <t>potrubí HDPE PE100RC SDR11 32 x 3 mm certifikace PAS 1075</t>
  </si>
  <si>
    <t>414748186</t>
  </si>
  <si>
    <t>10,5*1,05 'Přepočtené koeficientem množství</t>
  </si>
  <si>
    <t>-827285688</t>
  </si>
  <si>
    <t>R285002</t>
  </si>
  <si>
    <t>Potrubí HDPE PE100 SDR17 d 63x3,8 mm dle ČSN EN 12201 a PAS 1075</t>
  </si>
  <si>
    <t>701837346</t>
  </si>
  <si>
    <t>5*1,05 'Přepočtené koeficientem množství</t>
  </si>
  <si>
    <t>891181112</t>
  </si>
  <si>
    <t>Montáž vodovodních armatur na potrubí šoupátek nebo klapek uzavíracích v otevřeném výkopu nebo v šachtách s osazením zemní soupravy (bez poklopů) DN 40</t>
  </si>
  <si>
    <t>CS ÚRS 2020 01</t>
  </si>
  <si>
    <t>-54412263</t>
  </si>
  <si>
    <t>"Dle výpisu materiálu D12, pozice 3:" 1</t>
  </si>
  <si>
    <t>Souč</t>
  </si>
  <si>
    <t>kombinované navrtávací ISO šoupátko z POM DN 1" s vnějším závitem 2" pro našroubování do navtávacího pasu a 1/1/2" připojovacím závitem dle ISO 228</t>
  </si>
  <si>
    <t>1834002887</t>
  </si>
  <si>
    <t>ISO napojovací fitinka z POM vnitřní závit 1 1/2" pro napojení potrubí o vnějším Ø potrubí 25, 32, 40, 50, 63</t>
  </si>
  <si>
    <t>541226954</t>
  </si>
  <si>
    <t>891249111</t>
  </si>
  <si>
    <t>Montáž vodovodních armatur na potrubí navrtávacích pasů s ventilem Jt 1 MPa, na potrubí z trub litinových, ocelových nebo plastických hmot DN 80</t>
  </si>
  <si>
    <t>-600999707</t>
  </si>
  <si>
    <t>"Dle výpisu materiálu D12, pozice 6:" 1</t>
  </si>
  <si>
    <t>R286002</t>
  </si>
  <si>
    <t>celolitinový navrtávací pas na PE potrubí d 63 mm se závitovým výstupem G 2" s pryžovou vložkou</t>
  </si>
  <si>
    <t>560041021</t>
  </si>
  <si>
    <t>-1760736062</t>
  </si>
  <si>
    <t>-1591437002</t>
  </si>
  <si>
    <t>893811163</t>
  </si>
  <si>
    <t xml:space="preserve">Osazení vodoměrné šachty z polypropylenu PP  samonosné pro běžné zatížení kruhové, průměru D do 1,2 m, světlé hloubky od 1,4 m do 1,6 m</t>
  </si>
  <si>
    <t>-964360517</t>
  </si>
  <si>
    <t>"Dle výpisu materiálu D12, pozice 7:" 1</t>
  </si>
  <si>
    <t>56230595</t>
  </si>
  <si>
    <t>šachta vodoměrná samonosná kruhová 1,2/1,6 m</t>
  </si>
  <si>
    <t>-1645938273</t>
  </si>
  <si>
    <t>-481451464</t>
  </si>
  <si>
    <t>"Dle výpisu materiálu D12, pozice 11:" 1</t>
  </si>
  <si>
    <t>2019720210</t>
  </si>
  <si>
    <t>-354702451</t>
  </si>
  <si>
    <t>"Dle výpisu materiálu D12, pozice 9:" 5</t>
  </si>
  <si>
    <t>899913104</t>
  </si>
  <si>
    <t xml:space="preserve">Koncové uzavírací manžety chrániček  DN potrubí x DN chráničky DN 32 x 80</t>
  </si>
  <si>
    <t>199754160</t>
  </si>
  <si>
    <t>-465913230</t>
  </si>
  <si>
    <t>"Dle výpisu materiálu D12, pozice 5, 10:" 1</t>
  </si>
  <si>
    <t>1764997077</t>
  </si>
  <si>
    <t>"Dle výpisu materiálu D12, pozice 5:" 1</t>
  </si>
  <si>
    <t>-993159678</t>
  </si>
  <si>
    <t>"Dle výpisu materiálu D12, pozice 10:" 1</t>
  </si>
  <si>
    <t>R890002</t>
  </si>
  <si>
    <t>-750640315</t>
  </si>
  <si>
    <t>-878598615</t>
  </si>
  <si>
    <t>"Výpis materiálu D12, pozice 12:" 1</t>
  </si>
  <si>
    <t>281739158</t>
  </si>
  <si>
    <t>"Výpis materiálu D12, pozice 8:" 12</t>
  </si>
  <si>
    <t>R899105</t>
  </si>
  <si>
    <t>Dodávka a montáž zemní soupravy teleskopické 1,3 - 1,8 m pro armatury domovní přípojky včetně všech souvisejících konstrukcí a prací</t>
  </si>
  <si>
    <t>-249117208</t>
  </si>
  <si>
    <t>"Dle výpisu materiálu D12, pozice 4:" 1</t>
  </si>
  <si>
    <t>329690427</t>
  </si>
  <si>
    <t>PSV</t>
  </si>
  <si>
    <t>Práce a dodávky PSV</t>
  </si>
  <si>
    <t>722</t>
  </si>
  <si>
    <t>Zdravotechnika - vnitřní vodovod</t>
  </si>
  <si>
    <t>722270104</t>
  </si>
  <si>
    <t xml:space="preserve">Vodoměrové sestavy  závitové G 6/4"</t>
  </si>
  <si>
    <t>soubor</t>
  </si>
  <si>
    <t>-379607501</t>
  </si>
  <si>
    <t>998722101</t>
  </si>
  <si>
    <t xml:space="preserve">Přesun hmot pro vnitřní vodovod  stanovený z hmotnosti přesunovaného materiálu vodorovná dopravní vzdálenost do 50 m v objektech výšky do 6 m</t>
  </si>
  <si>
    <t>226196759</t>
  </si>
  <si>
    <t>SO02 - Kanalizace</t>
  </si>
  <si>
    <t>SO02.01 - Kanalizační řad</t>
  </si>
  <si>
    <t>2080658653</t>
  </si>
  <si>
    <t>"Kanalizace gravitační dle D2, D4 - živice:" (7,5)*1</t>
  </si>
  <si>
    <t>109969514</t>
  </si>
  <si>
    <t>"Kanalizace gravitační dle D2, D4 - živice:" ((7,5)*(0,5+0,5))+(2*0,5)</t>
  </si>
  <si>
    <t>-333057763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</si>
  <si>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</si>
  <si>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</si>
  <si>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-2058377090</t>
  </si>
  <si>
    <t>"Křížení podzemního vedení potrubí dle D2:" 1*(1+1+1)</t>
  </si>
  <si>
    <t>-361363944</t>
  </si>
  <si>
    <t>"Kanalizace tlaková dle D2, D13 - společná rýha - travnatá plocha:" 54*0,55</t>
  </si>
  <si>
    <t>"Kanalizace gravitační dle D2, D4 - travnatá plocha:" (66-7,5)*1</t>
  </si>
  <si>
    <t>"Rozšíření pro šachty - travnatá plocha:" 2*2*0,5*2</t>
  </si>
  <si>
    <t>-852069281</t>
  </si>
  <si>
    <t>"Kanalizace tlaková dle D2, D13, pozice 14:" 1*0,8</t>
  </si>
  <si>
    <t>507843251</t>
  </si>
  <si>
    <t>"Kanalizace tlaková dle D2, D13 - společná rýha:" 54*0,55*1,61</t>
  </si>
  <si>
    <t>"Kanalizace gravitační dle D2, D4:" (11*1*((2,16+2,74)/2))+(55*1*((2,74+1,66)/2))</t>
  </si>
  <si>
    <t>"Rozšíření pro šachty:" (3*2*0,5*2)+(2*2*0,5*2)</t>
  </si>
  <si>
    <t>"Kanalizace tlaková dle D2, D13 - společná rýha - travnatá plocha:" -54*0,55*0,25</t>
  </si>
  <si>
    <t>"Kanalizace gravitační dle D2, D4 - travnatá plocha:" -(66-7,5)*1*0,25</t>
  </si>
  <si>
    <t>"Kanalizace gravitační dle D2, D4 - živice:" -(7,5)*1*0,4</t>
  </si>
  <si>
    <t>"Rozšíření pro šachty - travnatá plocha:" -2*2*0,5*2*0,25</t>
  </si>
  <si>
    <t>-315923576</t>
  </si>
  <si>
    <t>"Křížení podzemního vedení potrubí dle D2:" 1*(1)*(1+1)*2</t>
  </si>
  <si>
    <t>-1838552135</t>
  </si>
  <si>
    <t>"Kanalizace tlaková dle D2, D13 - společná rýha:" 54*1*1,61</t>
  </si>
  <si>
    <t>"Kanalizace gravitační dle D2, D4:" (11*2*((2,16+2,74)/2))+(55*2*((2,74+1,66)/2))</t>
  </si>
  <si>
    <t>-2712779</t>
  </si>
  <si>
    <t>-616847985</t>
  </si>
  <si>
    <t>"Přemístění zeminy uřčené do zásypů v rámci staveniště - přemístění na staveništní mezideponii:" 112,03</t>
  </si>
  <si>
    <t>"Přemístění zeminy uřčené do zásypů v rámci staveniště - přemístění ze staveništní mezideponie:" 112,03</t>
  </si>
  <si>
    <t>878651212</t>
  </si>
  <si>
    <t>"Kubatura výkopu:" 179,717</t>
  </si>
  <si>
    <t>"Odečet zpětně použité zeminy:" -112,03</t>
  </si>
  <si>
    <t>594749608</t>
  </si>
  <si>
    <t>"Přemístění zeminy uřčené do zásypů v rámci staveniště - nakládání na staveništní mezideponii:" 112,03</t>
  </si>
  <si>
    <t>-498148953</t>
  </si>
  <si>
    <t>67,687*2 'Přepočtené koeficientem množství</t>
  </si>
  <si>
    <t>1022173197</t>
  </si>
  <si>
    <t>"Přemístění zeminy uřčené do zásypů v rámci staveniště - uložení na staveništní mezideponii:" 112,03</t>
  </si>
  <si>
    <t>-923888517</t>
  </si>
  <si>
    <t>"Kanalizace tlaková dle D2, D13, pozice 1 - lože potrubí - společná rýha:" -54*0,55*0,05</t>
  </si>
  <si>
    <t>"Kanalizace gravitační dle D2, D4 - lože potrubí:" -66*1*0,15</t>
  </si>
  <si>
    <t>"Lože šachet typických DN 1000, DN1200 dle výpisu šachet D7 (vzorové výkresy):" -2*1,5*1,5*0,1</t>
  </si>
  <si>
    <t>"Kanalizace tlaková dle D2, D13, pozice 1 - obsyp potrubí - společná rýha:" -54*0,55*0,3</t>
  </si>
  <si>
    <t>"Kanalizace gravitační dle D2, D4 - obsyp potrubí:" -66*1*(0,25+0,3)</t>
  </si>
  <si>
    <t>"Odečet kubatury vytlačené šachtami:" -(2,5+1,5)*PI*0,5*0,5</t>
  </si>
  <si>
    <t>"Odečet zásypů kamenivem:" -5,25</t>
  </si>
  <si>
    <t>"Odečet zásypů zpětně použitým kamenivem:" -2,25</t>
  </si>
  <si>
    <t>1927539194</t>
  </si>
  <si>
    <t>"Kanalizace gravitační dle D2, D4 - živice:" (7,5)*1*0,3</t>
  </si>
  <si>
    <t>529134950</t>
  </si>
  <si>
    <t>"Kanalizace gravitační dle D2, D4 - živice:" (7,5)*1*(2,15-0,45-0,15-0,25-0,3)</t>
  </si>
  <si>
    <t>"Kanalizace gravitační dle D2, D4 - živice:" -(7,5)*1*0,3</t>
  </si>
  <si>
    <t>-1386571843</t>
  </si>
  <si>
    <t>5,25*2 'Přepočtené koeficientem množství</t>
  </si>
  <si>
    <t>-1333640100</t>
  </si>
  <si>
    <t>"Kanalizace tlaková dle D2, D13, pozice 1 - obsyp potrubí - společná rýha:" 54*0,55*0,3</t>
  </si>
  <si>
    <t>"Kanalizace gravitační dle D2, D4 - obsyp potrubí:" 66*1*(0,25+0,3)</t>
  </si>
  <si>
    <t>"Odečet kubatury vytlačené potrubím:" -66*PI*0,125*0,125</t>
  </si>
  <si>
    <t>91832648</t>
  </si>
  <si>
    <t>41,97*2 'Přepočtené koeficientem množství</t>
  </si>
  <si>
    <t>-866389710</t>
  </si>
  <si>
    <t>1160856137</t>
  </si>
  <si>
    <t>-844964029</t>
  </si>
  <si>
    <t>92,1*0,025 'Přepočtené koeficientem množství</t>
  </si>
  <si>
    <t>1681841903</t>
  </si>
  <si>
    <t>"Kanalizace tlaková dle D2, D13, pozice 14:" 1</t>
  </si>
  <si>
    <t>R338001</t>
  </si>
  <si>
    <t>orientační sloupek s patkou a hnědobílým lemováním</t>
  </si>
  <si>
    <t>-348527317</t>
  </si>
  <si>
    <t>-1116024928</t>
  </si>
  <si>
    <t>"Kanalizace tlaková dle D2, D13, pozice 1 - lože potrubí - společná rýha:" 54*0,55*0,05</t>
  </si>
  <si>
    <t>"Kanalizace gravitační dle D2, D4 - lože potrubí:" 66*1*0,15</t>
  </si>
  <si>
    <t>452112111</t>
  </si>
  <si>
    <t>Osazení betonových dílců prstenců nebo rámů pod poklopy a mříže, výšky do 100 mm</t>
  </si>
  <si>
    <t>-877343076</t>
  </si>
  <si>
    <t>"Dle výpisu šachet D7 TBW.Q1 63/10:" 2</t>
  </si>
  <si>
    <t>"Dle výpisu šachet D7 TBW.Q1 63/8:" 1</t>
  </si>
  <si>
    <t>R593002</t>
  </si>
  <si>
    <t>prstenec betonový vyrovnávací TBW-Q.1 63/8</t>
  </si>
  <si>
    <t>1039679759</t>
  </si>
  <si>
    <t>R593003</t>
  </si>
  <si>
    <t>prstenec betonový vyrovnávací TBW-Q.1 63/10</t>
  </si>
  <si>
    <t>1095529242</t>
  </si>
  <si>
    <t>621539877</t>
  </si>
  <si>
    <t>"Lože šachet typických DN 1000, DN1200 dle výpisu šachet D7 (vzorové výkresy):" 2*1,5*1,5*0,1</t>
  </si>
  <si>
    <t>-1761766496</t>
  </si>
  <si>
    <t>-1316931391</t>
  </si>
  <si>
    <t>-598860319</t>
  </si>
  <si>
    <t>-567490342</t>
  </si>
  <si>
    <t>-1621645487</t>
  </si>
  <si>
    <t>871214201</t>
  </si>
  <si>
    <t>Montáž kanalizačního potrubí z plastů z polyetylenu PE 100 svařovaných na tupo v otevřeném výkopu ve sklonu do 20 % SDR 11/PN16 D 50 x 4,6 mm</t>
  </si>
  <si>
    <t>-1388128989</t>
  </si>
  <si>
    <t>"Kanalizace tlaková dle D2, D13, pozice 1:" 54</t>
  </si>
  <si>
    <t>R286001</t>
  </si>
  <si>
    <t>potrubí HDPE PE100RC SDR11 d 50x4,6 mm materiál dle ČSN EN 12201 a PAS 1075 potrubí hnědé barvy (černé s hnědými pruhy) médium odpadní voda</t>
  </si>
  <si>
    <t>1751519688</t>
  </si>
  <si>
    <t>54*1,05 'Přepočtené koeficientem množství</t>
  </si>
  <si>
    <t>871365231</t>
  </si>
  <si>
    <t>Kanalizační potrubí z tvrdého PVC v otevřeném výkopu ve sklonu do 20 %, hladkého plnostěnného jednovrstvého, tuhost třídy SN 10 DN 250</t>
  </si>
  <si>
    <t>1063386457</t>
  </si>
  <si>
    <t>"Kanalizace gravitační dle D2, D4:" 66</t>
  </si>
  <si>
    <t>877185213</t>
  </si>
  <si>
    <t>Montáž tvarovek na kanalizačním plastovém potrubí z polyetylenu PE 100 elektrotvarovek SDR 11/PN16 T-kusů d 50</t>
  </si>
  <si>
    <t>-1141817664</t>
  </si>
  <si>
    <t>"Kanalizace tlaková dle D2, D13, pozice 7:" 1</t>
  </si>
  <si>
    <t>R286003</t>
  </si>
  <si>
    <t>PEHD tvarovka - elektro T-kus redukovaný d 50-40-50 SDR11 PE100 médium odpadní voda</t>
  </si>
  <si>
    <t>-490146362</t>
  </si>
  <si>
    <t>877215201</t>
  </si>
  <si>
    <t>Montáž tvarovek na kanalizačním plastovém potrubí z polyetylenu PE 100 elektrotvarovek SDR 11/PN16 spojek nebo oblouků d 63</t>
  </si>
  <si>
    <t>983503517</t>
  </si>
  <si>
    <t>"Kanalizace tlaková dle D2, D13, pozice 12:" 1</t>
  </si>
  <si>
    <t>PEHD tvarovka - redukce natupo SDR11 PE100 d 50/63 mm médium odpadní voda</t>
  </si>
  <si>
    <t>-800914648</t>
  </si>
  <si>
    <t>891212122</t>
  </si>
  <si>
    <t>Montáž kanalizačních armatur na potrubí šoupátek v otevřeném výkopu nebo v šachtách s osazením zemní soupravy (bez poklopů) DN 50</t>
  </si>
  <si>
    <t>-515423491</t>
  </si>
  <si>
    <t>"Kanalizace tlaková dle D2, D13, pozice 2:" 1</t>
  </si>
  <si>
    <t>311386056</t>
  </si>
  <si>
    <t>667671166</t>
  </si>
  <si>
    <t>-1053745184</t>
  </si>
  <si>
    <t>892381111</t>
  </si>
  <si>
    <t>Tlakové zkoušky vodou na potrubí DN 250, 300 nebo 350</t>
  </si>
  <si>
    <t>1148602430</t>
  </si>
  <si>
    <t>894411311</t>
  </si>
  <si>
    <t>Osazení betonových nebo železobetonových dílců pro šachty skruží rovných</t>
  </si>
  <si>
    <t>86623762</t>
  </si>
  <si>
    <t>"Dle výpisu šachet D7 TBS.Q1 100/100:" 1</t>
  </si>
  <si>
    <t>"Dle výpisu šachet D7 TBS.Q1 100/25:" 2</t>
  </si>
  <si>
    <t>R590001</t>
  </si>
  <si>
    <t>skruž betonová s ocelovými stupadly +PE povlakem TBS-Q.1 100/25</t>
  </si>
  <si>
    <t>661461051</t>
  </si>
  <si>
    <t>R590003</t>
  </si>
  <si>
    <t>skruž betonová s ocelovými stupadly +PE povlakem TBS-Q.1 100/100</t>
  </si>
  <si>
    <t>-1506560398</t>
  </si>
  <si>
    <t>"Dle výpisu šachet D7 TBS.Q1 100/1000:" 1</t>
  </si>
  <si>
    <t>894412411</t>
  </si>
  <si>
    <t>Osazení betonových nebo železobetonových dílců pro šachty skruží přechodových</t>
  </si>
  <si>
    <t>864902882</t>
  </si>
  <si>
    <t>"Dle výpisu šachet D7 TBR-Q.1 100-63/58:" 2</t>
  </si>
  <si>
    <t>R592002</t>
  </si>
  <si>
    <t>skruž betonová konus TBR-Q.1 100-63/58</t>
  </si>
  <si>
    <t>1587334121</t>
  </si>
  <si>
    <t>894414111</t>
  </si>
  <si>
    <t>Osazení betonových nebo železobetonových dílců pro šachty skruží základových (dno)</t>
  </si>
  <si>
    <t>444439212</t>
  </si>
  <si>
    <t>"Dle výpisu šachet D7 TBZ-Q.1 100/491 KOM tl. 15 cm:" 2</t>
  </si>
  <si>
    <t>R591001</t>
  </si>
  <si>
    <t>dno šachetní TBZ-Q.1 100/491 KOM tl. 15 cm</t>
  </si>
  <si>
    <t>1091966161</t>
  </si>
  <si>
    <t>R594001</t>
  </si>
  <si>
    <t>těsnění elastomerové pro spojení šachetních dílů EMT DN 1000</t>
  </si>
  <si>
    <t>756526801</t>
  </si>
  <si>
    <t>"Dle výpisu šachet D7:" 5</t>
  </si>
  <si>
    <t>899103112</t>
  </si>
  <si>
    <t>Osazení poklopů litinových a ocelových včetně rámů pro třídu zatížení B125, C250</t>
  </si>
  <si>
    <t>91125155</t>
  </si>
  <si>
    <t>"Dle výpisu šachet D7:" 3</t>
  </si>
  <si>
    <t>R287001</t>
  </si>
  <si>
    <t>B125 EUROPA 7 KBL71B víko GU B125 bez odvětrání, rám litinový</t>
  </si>
  <si>
    <t>990271462</t>
  </si>
  <si>
    <t>1106404987</t>
  </si>
  <si>
    <t>413298004</t>
  </si>
  <si>
    <t>1584737397</t>
  </si>
  <si>
    <t>"Kanalizace tlaková dle D2, D13, pozice 16:" 55</t>
  </si>
  <si>
    <t>R890001</t>
  </si>
  <si>
    <t>Dodávka a montáž proplachovací soupravy pro odpadní vodu s 90° napojením fitinkou ISO d 63 mm pro krytí potrubí 1,5 m (H = 1375 mm)</t>
  </si>
  <si>
    <t>-137224215</t>
  </si>
  <si>
    <t>"Kanalizace tlaková dle D2, D13, pozice 3:" 1</t>
  </si>
  <si>
    <t>Dodávka a montáž nutného přepojení stávající a nové kanalizace včetně nutného vybourání konstrukcí včetně všech souvisejících konstrukcí a prací</t>
  </si>
  <si>
    <t>2132954954</t>
  </si>
  <si>
    <t>-315545240</t>
  </si>
  <si>
    <t>"Kanalizace tlaková dle D2, D13, pozice 5, 17:" 1</t>
  </si>
  <si>
    <t>R4220004</t>
  </si>
  <si>
    <t>šoupátkový poklop s předlitým nápisem "KANÁL"</t>
  </si>
  <si>
    <t>1668364607</t>
  </si>
  <si>
    <t>"Kanalizace tlaková dle D2, D13, pozice 5:" 1</t>
  </si>
  <si>
    <t>R4220005</t>
  </si>
  <si>
    <t>-7865637</t>
  </si>
  <si>
    <t>"Kanalizace tlaková dle D2, D13, pozice 17:" 1</t>
  </si>
  <si>
    <t>908222122</t>
  </si>
  <si>
    <t>"Kanalizace tlaková dle D2, D13, pozice 6, 18:" 1</t>
  </si>
  <si>
    <t>R4220006</t>
  </si>
  <si>
    <t>hydrantový poklop s předlitým nápisem "KANÁL"</t>
  </si>
  <si>
    <t>-630263839</t>
  </si>
  <si>
    <t>"Kanalizace tlaková dle D2, D13, pozice 6:" 1</t>
  </si>
  <si>
    <t>1492785223</t>
  </si>
  <si>
    <t>"Kanalizace tlaková dle D2, D13, pozice 18:" 1</t>
  </si>
  <si>
    <t>-803725378</t>
  </si>
  <si>
    <t>-604526892</t>
  </si>
  <si>
    <t>"Kanalizace tlaková dle D2, D13, pozice 19:" 2</t>
  </si>
  <si>
    <t>-911638820</t>
  </si>
  <si>
    <t>"Kanalizace tlaková dle D2, D13, pozice 15:" 60</t>
  </si>
  <si>
    <t>Souče</t>
  </si>
  <si>
    <t>-373727632</t>
  </si>
  <si>
    <t>"Kanalizace tlaková dle D2, D13, pozice 4:" 1</t>
  </si>
  <si>
    <t>-1305483100</t>
  </si>
  <si>
    <t>"Kanalizace gravitační dle D2, D4 - živice:" (2*7,5)+2+1</t>
  </si>
  <si>
    <t>75</t>
  </si>
  <si>
    <t>-1219331319</t>
  </si>
  <si>
    <t>76</t>
  </si>
  <si>
    <t>234914106</t>
  </si>
  <si>
    <t>77</t>
  </si>
  <si>
    <t>-1552236881</t>
  </si>
  <si>
    <t>"Živice, MK živice:" 0,987+1,725</t>
  </si>
  <si>
    <t>78</t>
  </si>
  <si>
    <t>1756498238</t>
  </si>
  <si>
    <t>2,712*9 'Přepočtené koeficientem množství</t>
  </si>
  <si>
    <t>79</t>
  </si>
  <si>
    <t>-1452989967</t>
  </si>
  <si>
    <t>80</t>
  </si>
  <si>
    <t>-1938817331</t>
  </si>
  <si>
    <t>SO02.02 - Kanalizační přípojka KPT1</t>
  </si>
  <si>
    <t>-245669186</t>
  </si>
  <si>
    <t>"Travnatá plocha:" 0,6*(10,7-5)</t>
  </si>
  <si>
    <t>"Travnatá plocha:" 2*2</t>
  </si>
  <si>
    <t>585482990</t>
  </si>
  <si>
    <t>"Kanalizační přípojka dle D4, D11:" 0,6*(10,7-5)*((1,23+0,95)/2)</t>
  </si>
  <si>
    <t>"Rozšíření pro domovní ČS:" 2*2*2</t>
  </si>
  <si>
    <t>"Odečet povrchů - travnatá plocha:" -0,6*(10,7-5)*0,25</t>
  </si>
  <si>
    <t>"Odečet povrchů - travnatá plocha:" -2*2*0,25</t>
  </si>
  <si>
    <t>378084818</t>
  </si>
  <si>
    <t>"Dle D11:" 5</t>
  </si>
  <si>
    <t>627742136</t>
  </si>
  <si>
    <t>"Rozšíření pro domovní ČS:" 4*2*2</t>
  </si>
  <si>
    <t>-172669128</t>
  </si>
  <si>
    <t>-1541338249</t>
  </si>
  <si>
    <t>"Přemístění zeminy uřčené do zásypů v rámci staveniště - přemístění na staveništní mezideponii:" 6,697</t>
  </si>
  <si>
    <t>"Přemístění zeminy uřčené do zásypů v rámci staveniště - přemístění ze staveništní mezideponie:" 6,697</t>
  </si>
  <si>
    <t>1831148422</t>
  </si>
  <si>
    <t>"Kubatura výkopu:" 9,873</t>
  </si>
  <si>
    <t>"Odečet zpětně použité zeminy:" -6,697</t>
  </si>
  <si>
    <t>560317628</t>
  </si>
  <si>
    <t>"Přemístění zeminy uřčené do zásypů v rámci staveniště - nakládání na staveništní mezideponii:" 6,697</t>
  </si>
  <si>
    <t>-959657738</t>
  </si>
  <si>
    <t>3,176*2 'Přepočtené koeficientem množství</t>
  </si>
  <si>
    <t>1411655852</t>
  </si>
  <si>
    <t>"Přemístění zeminy uřčené do zásypů v rámci staveniště - uložení na staveništní mezideponii:" 6,697</t>
  </si>
  <si>
    <t>217523024</t>
  </si>
  <si>
    <t>"Kanalizační přípojka dle D4, D11:" -0,6*(10,7-5)*0,05</t>
  </si>
  <si>
    <t>"Lože šachet typických DN 1000, DN1200 dle D11:" -1,5*1,5*0,1</t>
  </si>
  <si>
    <t>"Kanalizační přípojka dle D4, D11:" -0,6*(10,7-5)*(0,05+0,3)</t>
  </si>
  <si>
    <t>"Domovní ČS:" -1,4*PI*0,6*0,6</t>
  </si>
  <si>
    <t>549812934</t>
  </si>
  <si>
    <t>"Kanalizační přípojka dle D4, D11:" 0,6*(10,7-5)*(0,05+0,3)</t>
  </si>
  <si>
    <t>-799398318</t>
  </si>
  <si>
    <t>1,197*2 'Přepočtené koeficientem množství</t>
  </si>
  <si>
    <t>1078926224</t>
  </si>
  <si>
    <t>1706918427</t>
  </si>
  <si>
    <t>-1401697020</t>
  </si>
  <si>
    <t>7,42*0,025 'Přepočtené koeficientem množství</t>
  </si>
  <si>
    <t>-646937796</t>
  </si>
  <si>
    <t>"Kanalizační přípojka dle D4, D11:" 0,6*(10,7-5)*0,05</t>
  </si>
  <si>
    <t>-2003864078</t>
  </si>
  <si>
    <t>"Lože šachet typických DN 1000, DN1200 dle D11:" 1,5*1,5*0,1</t>
  </si>
  <si>
    <t>871184201</t>
  </si>
  <si>
    <t>Montáž kanalizačního potrubí z plastů z polyetylenu PE 100 svařovaných na tupo v otevřeném výkopu ve sklonu do 20 % SDR 11/PN16 D 40 x 3,7 mm</t>
  </si>
  <si>
    <t>535214504</t>
  </si>
  <si>
    <t>"Dle výpisu materiálu D13, pozice 1:" 10,7</t>
  </si>
  <si>
    <t>R286005</t>
  </si>
  <si>
    <t>potrubí HDPE PE100RC SDR11 d 40x3,7 mm materiál dle ČSN EN 12201 a PAS 1075 potrubí hnědé barvy (černé s hnědými pruhy) médium odpadní voda</t>
  </si>
  <si>
    <t>804935289</t>
  </si>
  <si>
    <t>10,7*1,05 'Přepočtené koeficientem množství</t>
  </si>
  <si>
    <t>-1284230547</t>
  </si>
  <si>
    <t>"Dle výpisu materiálu D13, pozice 2:" 5</t>
  </si>
  <si>
    <t>1679360798</t>
  </si>
  <si>
    <t>877175201</t>
  </si>
  <si>
    <t>Montáž tvarovek na kanalizačním plastovém potrubí z polyetylenu PE 100 elektrotvarovek SDR 11/PN16 spojek nebo oblouků d 40</t>
  </si>
  <si>
    <t>-1957984221</t>
  </si>
  <si>
    <t>"Dle výpisu materiálu D13, pozice 3:" 1</t>
  </si>
  <si>
    <t>R286006</t>
  </si>
  <si>
    <t>PEHD tvarovka - elektrospojka SDR11 PE100 d 40 mm medium odpadní voda</t>
  </si>
  <si>
    <t>1090106163</t>
  </si>
  <si>
    <t>512580165</t>
  </si>
  <si>
    <t>671423357</t>
  </si>
  <si>
    <t>"Dle výpisu materiálu D13, pozice 6:" 6</t>
  </si>
  <si>
    <t>308468450</t>
  </si>
  <si>
    <t>R899001</t>
  </si>
  <si>
    <t>Dodávka a montáž domovní čerpací stanice splaškových odpadních vod PRESSKAN včetně průměr min. 800 mm, výška 2000 mm samonosná plastová (PE) šachta pro osazení pod terén včetně vystrojení a elektrorozvaděče včetně všech souvisejících konstrukcí a prací</t>
  </si>
  <si>
    <t>-556605779</t>
  </si>
  <si>
    <t>"Dle výpisu materiálu D13, pozice 4:" 1</t>
  </si>
  <si>
    <t>R899002</t>
  </si>
  <si>
    <t>Dodávka a montáž napojení kanalizační přípojky na kanalizační řad včetně všech souvisejících konstrukcí a prací</t>
  </si>
  <si>
    <t>930396768</t>
  </si>
  <si>
    <t>960979131</t>
  </si>
  <si>
    <t>"Výpis materiálu D13, pozice 5:" 11</t>
  </si>
  <si>
    <t>912802642</t>
  </si>
  <si>
    <t>SO90 - Vedlejší a ostatní náklady</t>
  </si>
  <si>
    <t>OST,VRN - Ostatní náklady a vedlejší rozpočtové náklady</t>
  </si>
  <si>
    <t>OST,VRN</t>
  </si>
  <si>
    <t>Ostatní náklady a vedlejší rozpočtové náklady</t>
  </si>
  <si>
    <t>900001</t>
  </si>
  <si>
    <t>Vybudování zařízení staveniště, včetně vybudování a zabezpečení deponií a mezideponií a staveništního zázemí</t>
  </si>
  <si>
    <t>-1106171688</t>
  </si>
  <si>
    <t>900002</t>
  </si>
  <si>
    <t>Provoz zařízení staveniště</t>
  </si>
  <si>
    <t>-170216718</t>
  </si>
  <si>
    <t>900003</t>
  </si>
  <si>
    <t>Odstranění zařízení staveniště včetně uvedení ploch deponií a mezideponií do původního stavu</t>
  </si>
  <si>
    <t>169023556</t>
  </si>
  <si>
    <t>900004</t>
  </si>
  <si>
    <t>Předání a převzetí zařízení staveniště</t>
  </si>
  <si>
    <t>-1831014973</t>
  </si>
  <si>
    <t>900005</t>
  </si>
  <si>
    <t>Zhotovení dokumentace skutečného provedení stavby</t>
  </si>
  <si>
    <t>-85432877</t>
  </si>
  <si>
    <t>900006</t>
  </si>
  <si>
    <t>Geodetické zaměření skutečného provedení stavby</t>
  </si>
  <si>
    <t>536223349</t>
  </si>
  <si>
    <t>900007</t>
  </si>
  <si>
    <t>Vytýčení stavby akreditovaným geodetem</t>
  </si>
  <si>
    <t>1088579072</t>
  </si>
  <si>
    <t>900008</t>
  </si>
  <si>
    <t>Zaměření a vytýčení stávajících inženýrských sítí</t>
  </si>
  <si>
    <t>-153489182</t>
  </si>
  <si>
    <t>900010</t>
  </si>
  <si>
    <t>Komplexní zkoušky, průzkumy, revize a odběry vzorků předepsané projektovou dokumentací včetně prokázání kvality díla, včetně testu zeminy pro uskladnění</t>
  </si>
  <si>
    <t>49485329</t>
  </si>
  <si>
    <t>900011</t>
  </si>
  <si>
    <t>Dočasná dopravní opatření a provozní vlivy, instalace, údržba a rozebrání přechodného dopravního značení</t>
  </si>
  <si>
    <t>778708517</t>
  </si>
  <si>
    <t>900012</t>
  </si>
  <si>
    <t>Užívání veřejných prostranství a ploch, poplatky spojené se záborem komunikací místních a komunikací II a III třídy, či tříd vyšších</t>
  </si>
  <si>
    <t>925424532</t>
  </si>
  <si>
    <t>900013</t>
  </si>
  <si>
    <t>Provedení revize kanalizace TV kamerou (ve VV uvažováno 2x)</t>
  </si>
  <si>
    <t>512</t>
  </si>
  <si>
    <t>-946863806</t>
  </si>
  <si>
    <t>900015</t>
  </si>
  <si>
    <t>Převzetí a předání díla, kolaudační řízení, kompletní vyzkoušení díla</t>
  </si>
  <si>
    <t>1980987020</t>
  </si>
  <si>
    <t>900016</t>
  </si>
  <si>
    <t>Kompletační, koordinační a inženýrská činnost</t>
  </si>
  <si>
    <t>215312636</t>
  </si>
  <si>
    <t>900017</t>
  </si>
  <si>
    <t>Ochrana porostů v průběhu výstavby</t>
  </si>
  <si>
    <t>-2110796964</t>
  </si>
  <si>
    <t>900020</t>
  </si>
  <si>
    <t>Zohlednění prací v ochranných pásmech inžernýrských sítí včetně případného zabezpečení vedení při souběhu nebo křížení</t>
  </si>
  <si>
    <t>1352034332</t>
  </si>
  <si>
    <t>900021</t>
  </si>
  <si>
    <t>Náklady vzniklé v souvislosti s realizací stavby, uvedení dotčených ploch do původního stavu, včetně nutné demontáž a zpětné montáže obrubníků a dalších drobných prvků, průběžné a finální čištění komunikací</t>
  </si>
  <si>
    <t>-1654861287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</si>
</sst>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8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9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4" fillId="4" borderId="6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8" xfId="0" applyFont="1" applyFill="1" applyBorder="1" applyAlignment="1" applyProtection="1">
      <alignment horizontal="left"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6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4" fillId="4" borderId="0" xfId="0" applyFont="1" applyFill="1" applyAlignment="1" applyProtection="1">
      <alignment horizontal="left" vertical="center"/>
    </xf>
    <xf numFmtId="0" fontId="24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4" fillId="0" borderId="0" xfId="0" applyNumberFormat="1" applyFont="1" applyAlignment="1" applyProtection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0" borderId="23" xfId="0" applyFont="1" applyBorder="1" applyAlignment="1" applyProtection="1">
      <alignment horizontal="center" vertical="center"/>
    </xf>
    <xf numFmtId="49" fontId="24" fillId="0" borderId="23" xfId="0" applyNumberFormat="1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167" fontId="24" fillId="0" borderId="23" xfId="0" applyNumberFormat="1" applyFont="1" applyBorder="1" applyAlignment="1" applyProtection="1">
      <alignment vertical="center"/>
    </xf>
    <xf numFmtId="4" fontId="24" fillId="2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30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1" customFormat="1" ht="14.4" customHeight="1">
      <c r="B26" s="22"/>
      <c r="C26" s="23"/>
      <c r="D26" s="39" t="s">
        <v>33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40">
        <f>ROUND(AG94,2)</f>
        <v>0</v>
      </c>
      <c r="AL26" s="23"/>
      <c r="AM26" s="23"/>
      <c r="AN26" s="23"/>
      <c r="AO26" s="23"/>
      <c r="AP26" s="23"/>
      <c r="AQ26" s="23"/>
      <c r="AR26" s="21"/>
      <c r="BE26" s="32"/>
    </row>
    <row r="27" s="1" customFormat="1" ht="14.4" customHeight="1">
      <c r="B27" s="22"/>
      <c r="C27" s="23"/>
      <c r="D27" s="39" t="s">
        <v>34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40">
        <f>ROUND(AG103, 2)</f>
        <v>0</v>
      </c>
      <c r="AL27" s="40"/>
      <c r="AM27" s="40"/>
      <c r="AN27" s="40"/>
      <c r="AO27" s="40"/>
      <c r="AP27" s="23"/>
      <c r="AQ27" s="23"/>
      <c r="AR27" s="21"/>
      <c r="BE27" s="32"/>
    </row>
    <row r="28" s="2" customFormat="1" ht="6.96" customHeigh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4"/>
      <c r="BE28" s="32"/>
    </row>
    <row r="29" s="2" customFormat="1" ht="25.92" customHeight="1">
      <c r="A29" s="41"/>
      <c r="B29" s="42"/>
      <c r="C29" s="43"/>
      <c r="D29" s="45" t="s">
        <v>35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7">
        <f>ROUND(AK26 + AK27, 2)</f>
        <v>0</v>
      </c>
      <c r="AL29" s="46"/>
      <c r="AM29" s="46"/>
      <c r="AN29" s="46"/>
      <c r="AO29" s="46"/>
      <c r="AP29" s="43"/>
      <c r="AQ29" s="43"/>
      <c r="AR29" s="44"/>
      <c r="BE29" s="32"/>
    </row>
    <row r="30" s="2" customFormat="1" ht="6.96" customHeight="1">
      <c r="A30" s="41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4"/>
      <c r="BE30" s="32"/>
    </row>
    <row r="31" s="2" customFormat="1">
      <c r="A31" s="41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8" t="s">
        <v>36</v>
      </c>
      <c r="M31" s="48"/>
      <c r="N31" s="48"/>
      <c r="O31" s="48"/>
      <c r="P31" s="48"/>
      <c r="Q31" s="43"/>
      <c r="R31" s="43"/>
      <c r="S31" s="43"/>
      <c r="T31" s="43"/>
      <c r="U31" s="43"/>
      <c r="V31" s="43"/>
      <c r="W31" s="48" t="s">
        <v>37</v>
      </c>
      <c r="X31" s="48"/>
      <c r="Y31" s="48"/>
      <c r="Z31" s="48"/>
      <c r="AA31" s="48"/>
      <c r="AB31" s="48"/>
      <c r="AC31" s="48"/>
      <c r="AD31" s="48"/>
      <c r="AE31" s="48"/>
      <c r="AF31" s="43"/>
      <c r="AG31" s="43"/>
      <c r="AH31" s="43"/>
      <c r="AI31" s="43"/>
      <c r="AJ31" s="43"/>
      <c r="AK31" s="48" t="s">
        <v>38</v>
      </c>
      <c r="AL31" s="48"/>
      <c r="AM31" s="48"/>
      <c r="AN31" s="48"/>
      <c r="AO31" s="48"/>
      <c r="AP31" s="43"/>
      <c r="AQ31" s="43"/>
      <c r="AR31" s="44"/>
      <c r="BE31" s="32"/>
    </row>
    <row r="32" s="3" customFormat="1" ht="14.4" customHeight="1">
      <c r="A32" s="3"/>
      <c r="B32" s="49"/>
      <c r="C32" s="50"/>
      <c r="D32" s="33" t="s">
        <v>39</v>
      </c>
      <c r="E32" s="50"/>
      <c r="F32" s="33" t="s">
        <v>40</v>
      </c>
      <c r="G32" s="50"/>
      <c r="H32" s="50"/>
      <c r="I32" s="50"/>
      <c r="J32" s="50"/>
      <c r="K32" s="50"/>
      <c r="L32" s="51">
        <v>0.20999999999999999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ROUND(AZ94 + SUM(CD103:CD107),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f>ROUND(AV94 + SUM(BY103:BY107), 2)</f>
        <v>0</v>
      </c>
      <c r="AL32" s="50"/>
      <c r="AM32" s="50"/>
      <c r="AN32" s="50"/>
      <c r="AO32" s="50"/>
      <c r="AP32" s="50"/>
      <c r="AQ32" s="50"/>
      <c r="AR32" s="53"/>
      <c r="BE32" s="54"/>
    </row>
    <row r="33" s="3" customFormat="1" ht="14.4" customHeight="1">
      <c r="A33" s="3"/>
      <c r="B33" s="49"/>
      <c r="C33" s="50"/>
      <c r="D33" s="50"/>
      <c r="E33" s="50"/>
      <c r="F33" s="33" t="s">
        <v>41</v>
      </c>
      <c r="G33" s="50"/>
      <c r="H33" s="50"/>
      <c r="I33" s="50"/>
      <c r="J33" s="50"/>
      <c r="K33" s="50"/>
      <c r="L33" s="51">
        <v>0.14999999999999999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ROUND(BA94 + SUM(CE103:CE107),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f>ROUND(AW94 + SUM(BZ103:BZ107), 2)</f>
        <v>0</v>
      </c>
      <c r="AL33" s="50"/>
      <c r="AM33" s="50"/>
      <c r="AN33" s="50"/>
      <c r="AO33" s="50"/>
      <c r="AP33" s="50"/>
      <c r="AQ33" s="50"/>
      <c r="AR33" s="53"/>
      <c r="BE33" s="54"/>
    </row>
    <row r="34" hidden="1" s="3" customFormat="1" ht="14.4" customHeight="1">
      <c r="A34" s="3"/>
      <c r="B34" s="49"/>
      <c r="C34" s="50"/>
      <c r="D34" s="50"/>
      <c r="E34" s="50"/>
      <c r="F34" s="33" t="s">
        <v>42</v>
      </c>
      <c r="G34" s="50"/>
      <c r="H34" s="50"/>
      <c r="I34" s="50"/>
      <c r="J34" s="50"/>
      <c r="K34" s="50"/>
      <c r="L34" s="51">
        <v>0.20999999999999999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2">
        <f>ROUND(BB94 + SUM(CF103:CF107), 2)</f>
        <v>0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2">
        <v>0</v>
      </c>
      <c r="AL34" s="50"/>
      <c r="AM34" s="50"/>
      <c r="AN34" s="50"/>
      <c r="AO34" s="50"/>
      <c r="AP34" s="50"/>
      <c r="AQ34" s="50"/>
      <c r="AR34" s="53"/>
      <c r="BE34" s="54"/>
    </row>
    <row r="35" hidden="1" s="3" customFormat="1" ht="14.4" customHeight="1">
      <c r="A35" s="3"/>
      <c r="B35" s="49"/>
      <c r="C35" s="50"/>
      <c r="D35" s="50"/>
      <c r="E35" s="50"/>
      <c r="F35" s="33" t="s">
        <v>43</v>
      </c>
      <c r="G35" s="50"/>
      <c r="H35" s="50"/>
      <c r="I35" s="50"/>
      <c r="J35" s="50"/>
      <c r="K35" s="50"/>
      <c r="L35" s="51">
        <v>0.14999999999999999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2">
        <f>ROUND(BC94 + SUM(CG103:CG107), 2)</f>
        <v>0</v>
      </c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2">
        <v>0</v>
      </c>
      <c r="AL35" s="50"/>
      <c r="AM35" s="50"/>
      <c r="AN35" s="50"/>
      <c r="AO35" s="50"/>
      <c r="AP35" s="50"/>
      <c r="AQ35" s="50"/>
      <c r="AR35" s="53"/>
      <c r="BE35" s="3"/>
    </row>
    <row r="36" hidden="1" s="3" customFormat="1" ht="14.4" customHeight="1">
      <c r="A36" s="3"/>
      <c r="B36" s="49"/>
      <c r="C36" s="50"/>
      <c r="D36" s="50"/>
      <c r="E36" s="50"/>
      <c r="F36" s="33" t="s">
        <v>44</v>
      </c>
      <c r="G36" s="50"/>
      <c r="H36" s="50"/>
      <c r="I36" s="50"/>
      <c r="J36" s="50"/>
      <c r="K36" s="50"/>
      <c r="L36" s="51">
        <v>0</v>
      </c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2">
        <f>ROUND(BD94 + SUM(CH103:CH107), 2)</f>
        <v>0</v>
      </c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2">
        <v>0</v>
      </c>
      <c r="AL36" s="50"/>
      <c r="AM36" s="50"/>
      <c r="AN36" s="50"/>
      <c r="AO36" s="50"/>
      <c r="AP36" s="50"/>
      <c r="AQ36" s="50"/>
      <c r="AR36" s="53"/>
      <c r="BE36" s="3"/>
    </row>
    <row r="37" s="2" customFormat="1" ht="6.96" customHeight="1">
      <c r="A37" s="41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  <c r="BE37" s="41"/>
    </row>
    <row r="38" s="2" customFormat="1" ht="25.92" customHeight="1">
      <c r="A38" s="41"/>
      <c r="B38" s="42"/>
      <c r="C38" s="55"/>
      <c r="D38" s="56" t="s">
        <v>45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 t="s">
        <v>46</v>
      </c>
      <c r="U38" s="57"/>
      <c r="V38" s="57"/>
      <c r="W38" s="57"/>
      <c r="X38" s="59" t="s">
        <v>47</v>
      </c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60">
        <f>SUM(AK29:AK36)</f>
        <v>0</v>
      </c>
      <c r="AL38" s="57"/>
      <c r="AM38" s="57"/>
      <c r="AN38" s="57"/>
      <c r="AO38" s="61"/>
      <c r="AP38" s="55"/>
      <c r="AQ38" s="55"/>
      <c r="AR38" s="44"/>
      <c r="BE38" s="41"/>
    </row>
    <row r="39" s="2" customFormat="1" ht="6.96" customHeight="1">
      <c r="A39" s="41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4"/>
      <c r="BE39" s="41"/>
    </row>
    <row r="40" s="2" customFormat="1" ht="14.4" customHeight="1">
      <c r="A40" s="41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4"/>
      <c r="BE40" s="4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41"/>
      <c r="B60" s="42"/>
      <c r="C60" s="43"/>
      <c r="D60" s="67" t="s">
        <v>50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67" t="s">
        <v>51</v>
      </c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67" t="s">
        <v>50</v>
      </c>
      <c r="AI60" s="46"/>
      <c r="AJ60" s="46"/>
      <c r="AK60" s="46"/>
      <c r="AL60" s="46"/>
      <c r="AM60" s="67" t="s">
        <v>51</v>
      </c>
      <c r="AN60" s="46"/>
      <c r="AO60" s="46"/>
      <c r="AP60" s="43"/>
      <c r="AQ60" s="43"/>
      <c r="AR60" s="44"/>
      <c r="BE60" s="41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41"/>
      <c r="B64" s="42"/>
      <c r="C64" s="43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43"/>
      <c r="AQ64" s="43"/>
      <c r="AR64" s="44"/>
      <c r="BE64" s="41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41"/>
      <c r="B75" s="42"/>
      <c r="C75" s="43"/>
      <c r="D75" s="67" t="s">
        <v>50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67" t="s">
        <v>51</v>
      </c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67" t="s">
        <v>50</v>
      </c>
      <c r="AI75" s="46"/>
      <c r="AJ75" s="46"/>
      <c r="AK75" s="46"/>
      <c r="AL75" s="46"/>
      <c r="AM75" s="67" t="s">
        <v>51</v>
      </c>
      <c r="AN75" s="46"/>
      <c r="AO75" s="46"/>
      <c r="AP75" s="43"/>
      <c r="AQ75" s="43"/>
      <c r="AR75" s="44"/>
      <c r="BE75" s="41"/>
    </row>
    <row r="76" s="2" customForma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4"/>
      <c r="BE76" s="41"/>
    </row>
    <row r="77" s="2" customFormat="1" ht="6.96" customHeight="1">
      <c r="A77" s="41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4"/>
      <c r="BE77" s="41"/>
    </row>
    <row r="81" s="2" customFormat="1" ht="6.96" customHeight="1">
      <c r="A81" s="41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4"/>
      <c r="BE81" s="41"/>
    </row>
    <row r="82" s="2" customFormat="1" ht="24.96" customHeight="1">
      <c r="A82" s="41"/>
      <c r="B82" s="42"/>
      <c r="C82" s="24" t="s">
        <v>54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4"/>
      <c r="B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4"/>
      <c r="BE83" s="41"/>
    </row>
    <row r="84" s="4" customFormat="1" ht="12" customHeight="1">
      <c r="A84" s="4"/>
      <c r="B84" s="73"/>
      <c r="C84" s="33" t="s">
        <v>13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2020/052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16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Babice - prodloužení vodovodu a kanalizace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4"/>
      <c r="BE86" s="41"/>
    </row>
    <row r="87" s="2" customFormat="1" ht="12" customHeight="1">
      <c r="A87" s="41"/>
      <c r="B87" s="42"/>
      <c r="C87" s="33" t="s">
        <v>20</v>
      </c>
      <c r="D87" s="43"/>
      <c r="E87" s="43"/>
      <c r="F87" s="43"/>
      <c r="G87" s="43"/>
      <c r="H87" s="43"/>
      <c r="I87" s="43"/>
      <c r="J87" s="43"/>
      <c r="K87" s="43"/>
      <c r="L87" s="81" t="str">
        <f>IF(K8="","",K8)</f>
        <v xml:space="preserve"> </v>
      </c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33" t="s">
        <v>22</v>
      </c>
      <c r="AJ87" s="43"/>
      <c r="AK87" s="43"/>
      <c r="AL87" s="43"/>
      <c r="AM87" s="82" t="str">
        <f>IF(AN8= "","",AN8)</f>
        <v>16. 11. 2020</v>
      </c>
      <c r="AN87" s="82"/>
      <c r="AO87" s="43"/>
      <c r="AP87" s="43"/>
      <c r="AQ87" s="43"/>
      <c r="AR87" s="44"/>
      <c r="B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4"/>
      <c r="BE88" s="41"/>
    </row>
    <row r="89" s="2" customFormat="1" ht="15.15" customHeight="1">
      <c r="A89" s="41"/>
      <c r="B89" s="42"/>
      <c r="C89" s="33" t="s">
        <v>24</v>
      </c>
      <c r="D89" s="43"/>
      <c r="E89" s="43"/>
      <c r="F89" s="43"/>
      <c r="G89" s="43"/>
      <c r="H89" s="43"/>
      <c r="I89" s="43"/>
      <c r="J89" s="43"/>
      <c r="K89" s="43"/>
      <c r="L89" s="74" t="str">
        <f>IF(E11= "","",E11)</f>
        <v xml:space="preserve"> </v>
      </c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33" t="s">
        <v>29</v>
      </c>
      <c r="AJ89" s="43"/>
      <c r="AK89" s="43"/>
      <c r="AL89" s="43"/>
      <c r="AM89" s="83" t="str">
        <f>IF(E17="","",E17)</f>
        <v xml:space="preserve"> </v>
      </c>
      <c r="AN89" s="74"/>
      <c r="AO89" s="74"/>
      <c r="AP89" s="74"/>
      <c r="AQ89" s="43"/>
      <c r="AR89" s="44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41"/>
    </row>
    <row r="90" s="2" customFormat="1" ht="15.15" customHeight="1">
      <c r="A90" s="41"/>
      <c r="B90" s="42"/>
      <c r="C90" s="33" t="s">
        <v>27</v>
      </c>
      <c r="D90" s="43"/>
      <c r="E90" s="43"/>
      <c r="F90" s="43"/>
      <c r="G90" s="43"/>
      <c r="H90" s="43"/>
      <c r="I90" s="43"/>
      <c r="J90" s="43"/>
      <c r="K90" s="43"/>
      <c r="L90" s="74" t="str">
        <f>IF(E14= "Vyplň údaj","",E14)</f>
        <v/>
      </c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33" t="s">
        <v>31</v>
      </c>
      <c r="AJ90" s="43"/>
      <c r="AK90" s="43"/>
      <c r="AL90" s="43"/>
      <c r="AM90" s="83" t="str">
        <f>IF(E20="","",E20)</f>
        <v xml:space="preserve"> </v>
      </c>
      <c r="AN90" s="74"/>
      <c r="AO90" s="74"/>
      <c r="AP90" s="74"/>
      <c r="AQ90" s="43"/>
      <c r="AR90" s="44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41"/>
    </row>
    <row r="91" s="2" customFormat="1" ht="10.8" customHeight="1">
      <c r="A91" s="41"/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4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41"/>
    </row>
    <row r="92" s="2" customFormat="1" ht="29.28" customHeight="1">
      <c r="A92" s="41"/>
      <c r="B92" s="42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4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41"/>
    </row>
    <row r="93" s="2" customFormat="1" ht="10.8" customHeight="1">
      <c r="A93" s="4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4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41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ROUND(AG95+AG98+AG101,2)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ROUND(AS95+AS98+AS101,2)</f>
        <v>0</v>
      </c>
      <c r="AT94" s="117">
        <f>ROUND(SUM(AV94:AW94),2)</f>
        <v>0</v>
      </c>
      <c r="AU94" s="118">
        <f>ROUND(AU95+AU98+AU101,5)</f>
        <v>0</v>
      </c>
      <c r="AV94" s="117">
        <f>ROUND(AZ94*L32,2)</f>
        <v>0</v>
      </c>
      <c r="AW94" s="117">
        <f>ROUND(BA94*L33,2)</f>
        <v>0</v>
      </c>
      <c r="AX94" s="117">
        <f>ROUND(BB94*L32,2)</f>
        <v>0</v>
      </c>
      <c r="AY94" s="117">
        <f>ROUND(BC94*L33,2)</f>
        <v>0</v>
      </c>
      <c r="AZ94" s="117">
        <f>ROUND(AZ95+AZ98+AZ101,2)</f>
        <v>0</v>
      </c>
      <c r="BA94" s="117">
        <f>ROUND(BA95+BA98+BA101,2)</f>
        <v>0</v>
      </c>
      <c r="BB94" s="117">
        <f>ROUND(BB95+BB98+BB101,2)</f>
        <v>0</v>
      </c>
      <c r="BC94" s="117">
        <f>ROUND(BC95+BC98+BC101,2)</f>
        <v>0</v>
      </c>
      <c r="BD94" s="119">
        <f>ROUND(BD95+BD98+BD101,2)</f>
        <v>0</v>
      </c>
      <c r="BE94" s="6"/>
      <c r="BS94" s="120" t="s">
        <v>74</v>
      </c>
      <c r="BT94" s="120" t="s">
        <v>75</v>
      </c>
      <c r="BU94" s="121" t="s">
        <v>76</v>
      </c>
      <c r="BV94" s="120" t="s">
        <v>77</v>
      </c>
      <c r="BW94" s="120" t="s">
        <v>5</v>
      </c>
      <c r="BX94" s="120" t="s">
        <v>78</v>
      </c>
      <c r="CL94" s="120" t="s">
        <v>1</v>
      </c>
    </row>
    <row r="95" s="7" customFormat="1" ht="16.5" customHeight="1">
      <c r="A95" s="7"/>
      <c r="B95" s="122"/>
      <c r="C95" s="123"/>
      <c r="D95" s="124" t="s">
        <v>79</v>
      </c>
      <c r="E95" s="124"/>
      <c r="F95" s="124"/>
      <c r="G95" s="124"/>
      <c r="H95" s="124"/>
      <c r="I95" s="125"/>
      <c r="J95" s="124" t="s">
        <v>80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ROUND(SUM(AG96:AG97),2)</f>
        <v>0</v>
      </c>
      <c r="AH95" s="125"/>
      <c r="AI95" s="125"/>
      <c r="AJ95" s="125"/>
      <c r="AK95" s="125"/>
      <c r="AL95" s="125"/>
      <c r="AM95" s="125"/>
      <c r="AN95" s="127">
        <f>SUM(AG95,AT95)</f>
        <v>0</v>
      </c>
      <c r="AO95" s="125"/>
      <c r="AP95" s="125"/>
      <c r="AQ95" s="128" t="s">
        <v>81</v>
      </c>
      <c r="AR95" s="129"/>
      <c r="AS95" s="130">
        <f>ROUND(SUM(AS96:AS97),2)</f>
        <v>0</v>
      </c>
      <c r="AT95" s="131">
        <f>ROUND(SUM(AV95:AW95),2)</f>
        <v>0</v>
      </c>
      <c r="AU95" s="132">
        <f>ROUND(SUM(AU96:AU97),5)</f>
        <v>0</v>
      </c>
      <c r="AV95" s="131">
        <f>ROUND(AZ95*L32,2)</f>
        <v>0</v>
      </c>
      <c r="AW95" s="131">
        <f>ROUND(BA95*L33,2)</f>
        <v>0</v>
      </c>
      <c r="AX95" s="131">
        <f>ROUND(BB95*L32,2)</f>
        <v>0</v>
      </c>
      <c r="AY95" s="131">
        <f>ROUND(BC95*L33,2)</f>
        <v>0</v>
      </c>
      <c r="AZ95" s="131">
        <f>ROUND(SUM(AZ96:AZ97),2)</f>
        <v>0</v>
      </c>
      <c r="BA95" s="131">
        <f>ROUND(SUM(BA96:BA97),2)</f>
        <v>0</v>
      </c>
      <c r="BB95" s="131">
        <f>ROUND(SUM(BB96:BB97),2)</f>
        <v>0</v>
      </c>
      <c r="BC95" s="131">
        <f>ROUND(SUM(BC96:BC97),2)</f>
        <v>0</v>
      </c>
      <c r="BD95" s="133">
        <f>ROUND(SUM(BD96:BD97),2)</f>
        <v>0</v>
      </c>
      <c r="BE95" s="7"/>
      <c r="BS95" s="134" t="s">
        <v>74</v>
      </c>
      <c r="BT95" s="134" t="s">
        <v>82</v>
      </c>
      <c r="BU95" s="134" t="s">
        <v>76</v>
      </c>
      <c r="BV95" s="134" t="s">
        <v>77</v>
      </c>
      <c r="BW95" s="134" t="s">
        <v>83</v>
      </c>
      <c r="BX95" s="134" t="s">
        <v>5</v>
      </c>
      <c r="CL95" s="134" t="s">
        <v>1</v>
      </c>
      <c r="CM95" s="134" t="s">
        <v>84</v>
      </c>
    </row>
    <row r="96" s="4" customFormat="1" ht="16.5" customHeight="1">
      <c r="A96" s="135" t="s">
        <v>85</v>
      </c>
      <c r="B96" s="73"/>
      <c r="C96" s="136"/>
      <c r="D96" s="136"/>
      <c r="E96" s="137" t="s">
        <v>86</v>
      </c>
      <c r="F96" s="137"/>
      <c r="G96" s="137"/>
      <c r="H96" s="137"/>
      <c r="I96" s="137"/>
      <c r="J96" s="136"/>
      <c r="K96" s="137" t="s">
        <v>87</v>
      </c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8">
        <f>'SO01.01 - Vodovodní řad'!J34</f>
        <v>0</v>
      </c>
      <c r="AH96" s="136"/>
      <c r="AI96" s="136"/>
      <c r="AJ96" s="136"/>
      <c r="AK96" s="136"/>
      <c r="AL96" s="136"/>
      <c r="AM96" s="136"/>
      <c r="AN96" s="138">
        <f>SUM(AG96,AT96)</f>
        <v>0</v>
      </c>
      <c r="AO96" s="136"/>
      <c r="AP96" s="136"/>
      <c r="AQ96" s="139" t="s">
        <v>88</v>
      </c>
      <c r="AR96" s="75"/>
      <c r="AS96" s="140">
        <v>0</v>
      </c>
      <c r="AT96" s="141">
        <f>ROUND(SUM(AV96:AW96),2)</f>
        <v>0</v>
      </c>
      <c r="AU96" s="142">
        <f>'SO01.01 - Vodovodní řad'!P141</f>
        <v>0</v>
      </c>
      <c r="AV96" s="141">
        <f>'SO01.01 - Vodovodní řad'!J37</f>
        <v>0</v>
      </c>
      <c r="AW96" s="141">
        <f>'SO01.01 - Vodovodní řad'!J38</f>
        <v>0</v>
      </c>
      <c r="AX96" s="141">
        <f>'SO01.01 - Vodovodní řad'!J39</f>
        <v>0</v>
      </c>
      <c r="AY96" s="141">
        <f>'SO01.01 - Vodovodní řad'!J40</f>
        <v>0</v>
      </c>
      <c r="AZ96" s="141">
        <f>'SO01.01 - Vodovodní řad'!F37</f>
        <v>0</v>
      </c>
      <c r="BA96" s="141">
        <f>'SO01.01 - Vodovodní řad'!F38</f>
        <v>0</v>
      </c>
      <c r="BB96" s="141">
        <f>'SO01.01 - Vodovodní řad'!F39</f>
        <v>0</v>
      </c>
      <c r="BC96" s="141">
        <f>'SO01.01 - Vodovodní řad'!F40</f>
        <v>0</v>
      </c>
      <c r="BD96" s="143">
        <f>'SO01.01 - Vodovodní řad'!F41</f>
        <v>0</v>
      </c>
      <c r="BE96" s="4"/>
      <c r="BT96" s="144" t="s">
        <v>84</v>
      </c>
      <c r="BV96" s="144" t="s">
        <v>77</v>
      </c>
      <c r="BW96" s="144" t="s">
        <v>89</v>
      </c>
      <c r="BX96" s="144" t="s">
        <v>83</v>
      </c>
      <c r="CL96" s="144" t="s">
        <v>1</v>
      </c>
    </row>
    <row r="97" s="4" customFormat="1" ht="16.5" customHeight="1">
      <c r="A97" s="135" t="s">
        <v>85</v>
      </c>
      <c r="B97" s="73"/>
      <c r="C97" s="136"/>
      <c r="D97" s="136"/>
      <c r="E97" s="137" t="s">
        <v>90</v>
      </c>
      <c r="F97" s="137"/>
      <c r="G97" s="137"/>
      <c r="H97" s="137"/>
      <c r="I97" s="137"/>
      <c r="J97" s="136"/>
      <c r="K97" s="137" t="s">
        <v>91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8">
        <f>'SO01.02 - Vodovodní přípojka'!J34</f>
        <v>0</v>
      </c>
      <c r="AH97" s="136"/>
      <c r="AI97" s="136"/>
      <c r="AJ97" s="136"/>
      <c r="AK97" s="136"/>
      <c r="AL97" s="136"/>
      <c r="AM97" s="136"/>
      <c r="AN97" s="138">
        <f>SUM(AG97,AT97)</f>
        <v>0</v>
      </c>
      <c r="AO97" s="136"/>
      <c r="AP97" s="136"/>
      <c r="AQ97" s="139" t="s">
        <v>88</v>
      </c>
      <c r="AR97" s="75"/>
      <c r="AS97" s="140">
        <v>0</v>
      </c>
      <c r="AT97" s="141">
        <f>ROUND(SUM(AV97:AW97),2)</f>
        <v>0</v>
      </c>
      <c r="AU97" s="142">
        <f>'SO01.02 - Vodovodní přípojka'!P138</f>
        <v>0</v>
      </c>
      <c r="AV97" s="141">
        <f>'SO01.02 - Vodovodní přípojka'!J37</f>
        <v>0</v>
      </c>
      <c r="AW97" s="141">
        <f>'SO01.02 - Vodovodní přípojka'!J38</f>
        <v>0</v>
      </c>
      <c r="AX97" s="141">
        <f>'SO01.02 - Vodovodní přípojka'!J39</f>
        <v>0</v>
      </c>
      <c r="AY97" s="141">
        <f>'SO01.02 - Vodovodní přípojka'!J40</f>
        <v>0</v>
      </c>
      <c r="AZ97" s="141">
        <f>'SO01.02 - Vodovodní přípojka'!F37</f>
        <v>0</v>
      </c>
      <c r="BA97" s="141">
        <f>'SO01.02 - Vodovodní přípojka'!F38</f>
        <v>0</v>
      </c>
      <c r="BB97" s="141">
        <f>'SO01.02 - Vodovodní přípojka'!F39</f>
        <v>0</v>
      </c>
      <c r="BC97" s="141">
        <f>'SO01.02 - Vodovodní přípojka'!F40</f>
        <v>0</v>
      </c>
      <c r="BD97" s="143">
        <f>'SO01.02 - Vodovodní přípojka'!F41</f>
        <v>0</v>
      </c>
      <c r="BE97" s="4"/>
      <c r="BT97" s="144" t="s">
        <v>84</v>
      </c>
      <c r="BV97" s="144" t="s">
        <v>77</v>
      </c>
      <c r="BW97" s="144" t="s">
        <v>92</v>
      </c>
      <c r="BX97" s="144" t="s">
        <v>83</v>
      </c>
      <c r="CL97" s="144" t="s">
        <v>1</v>
      </c>
    </row>
    <row r="98" s="7" customFormat="1" ht="16.5" customHeight="1">
      <c r="A98" s="7"/>
      <c r="B98" s="122"/>
      <c r="C98" s="123"/>
      <c r="D98" s="124" t="s">
        <v>93</v>
      </c>
      <c r="E98" s="124"/>
      <c r="F98" s="124"/>
      <c r="G98" s="124"/>
      <c r="H98" s="124"/>
      <c r="I98" s="125"/>
      <c r="J98" s="124" t="s">
        <v>94</v>
      </c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6">
        <f>ROUND(SUM(AG99:AG100),2)</f>
        <v>0</v>
      </c>
      <c r="AH98" s="125"/>
      <c r="AI98" s="125"/>
      <c r="AJ98" s="125"/>
      <c r="AK98" s="125"/>
      <c r="AL98" s="125"/>
      <c r="AM98" s="125"/>
      <c r="AN98" s="127">
        <f>SUM(AG98,AT98)</f>
        <v>0</v>
      </c>
      <c r="AO98" s="125"/>
      <c r="AP98" s="125"/>
      <c r="AQ98" s="128" t="s">
        <v>81</v>
      </c>
      <c r="AR98" s="129"/>
      <c r="AS98" s="130">
        <f>ROUND(SUM(AS99:AS100),2)</f>
        <v>0</v>
      </c>
      <c r="AT98" s="131">
        <f>ROUND(SUM(AV98:AW98),2)</f>
        <v>0</v>
      </c>
      <c r="AU98" s="132">
        <f>ROUND(SUM(AU99:AU100),5)</f>
        <v>0</v>
      </c>
      <c r="AV98" s="131">
        <f>ROUND(AZ98*L32,2)</f>
        <v>0</v>
      </c>
      <c r="AW98" s="131">
        <f>ROUND(BA98*L33,2)</f>
        <v>0</v>
      </c>
      <c r="AX98" s="131">
        <f>ROUND(BB98*L32,2)</f>
        <v>0</v>
      </c>
      <c r="AY98" s="131">
        <f>ROUND(BC98*L33,2)</f>
        <v>0</v>
      </c>
      <c r="AZ98" s="131">
        <f>ROUND(SUM(AZ99:AZ100),2)</f>
        <v>0</v>
      </c>
      <c r="BA98" s="131">
        <f>ROUND(SUM(BA99:BA100),2)</f>
        <v>0</v>
      </c>
      <c r="BB98" s="131">
        <f>ROUND(SUM(BB99:BB100),2)</f>
        <v>0</v>
      </c>
      <c r="BC98" s="131">
        <f>ROUND(SUM(BC99:BC100),2)</f>
        <v>0</v>
      </c>
      <c r="BD98" s="133">
        <f>ROUND(SUM(BD99:BD100),2)</f>
        <v>0</v>
      </c>
      <c r="BE98" s="7"/>
      <c r="BS98" s="134" t="s">
        <v>74</v>
      </c>
      <c r="BT98" s="134" t="s">
        <v>82</v>
      </c>
      <c r="BU98" s="134" t="s">
        <v>76</v>
      </c>
      <c r="BV98" s="134" t="s">
        <v>77</v>
      </c>
      <c r="BW98" s="134" t="s">
        <v>95</v>
      </c>
      <c r="BX98" s="134" t="s">
        <v>5</v>
      </c>
      <c r="CL98" s="134" t="s">
        <v>1</v>
      </c>
      <c r="CM98" s="134" t="s">
        <v>84</v>
      </c>
    </row>
    <row r="99" s="4" customFormat="1" ht="16.5" customHeight="1">
      <c r="A99" s="135" t="s">
        <v>85</v>
      </c>
      <c r="B99" s="73"/>
      <c r="C99" s="136"/>
      <c r="D99" s="136"/>
      <c r="E99" s="137" t="s">
        <v>96</v>
      </c>
      <c r="F99" s="137"/>
      <c r="G99" s="137"/>
      <c r="H99" s="137"/>
      <c r="I99" s="137"/>
      <c r="J99" s="136"/>
      <c r="K99" s="137" t="s">
        <v>97</v>
      </c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8">
        <f>'SO02.01 - Kanalizační řad'!J34</f>
        <v>0</v>
      </c>
      <c r="AH99" s="136"/>
      <c r="AI99" s="136"/>
      <c r="AJ99" s="136"/>
      <c r="AK99" s="136"/>
      <c r="AL99" s="136"/>
      <c r="AM99" s="136"/>
      <c r="AN99" s="138">
        <f>SUM(AG99,AT99)</f>
        <v>0</v>
      </c>
      <c r="AO99" s="136"/>
      <c r="AP99" s="136"/>
      <c r="AQ99" s="139" t="s">
        <v>88</v>
      </c>
      <c r="AR99" s="75"/>
      <c r="AS99" s="140">
        <v>0</v>
      </c>
      <c r="AT99" s="141">
        <f>ROUND(SUM(AV99:AW99),2)</f>
        <v>0</v>
      </c>
      <c r="AU99" s="142">
        <f>'SO02.01 - Kanalizační řad'!P140</f>
        <v>0</v>
      </c>
      <c r="AV99" s="141">
        <f>'SO02.01 - Kanalizační řad'!J37</f>
        <v>0</v>
      </c>
      <c r="AW99" s="141">
        <f>'SO02.01 - Kanalizační řad'!J38</f>
        <v>0</v>
      </c>
      <c r="AX99" s="141">
        <f>'SO02.01 - Kanalizační řad'!J39</f>
        <v>0</v>
      </c>
      <c r="AY99" s="141">
        <f>'SO02.01 - Kanalizační řad'!J40</f>
        <v>0</v>
      </c>
      <c r="AZ99" s="141">
        <f>'SO02.01 - Kanalizační řad'!F37</f>
        <v>0</v>
      </c>
      <c r="BA99" s="141">
        <f>'SO02.01 - Kanalizační řad'!F38</f>
        <v>0</v>
      </c>
      <c r="BB99" s="141">
        <f>'SO02.01 - Kanalizační řad'!F39</f>
        <v>0</v>
      </c>
      <c r="BC99" s="141">
        <f>'SO02.01 - Kanalizační řad'!F40</f>
        <v>0</v>
      </c>
      <c r="BD99" s="143">
        <f>'SO02.01 - Kanalizační řad'!F41</f>
        <v>0</v>
      </c>
      <c r="BE99" s="4"/>
      <c r="BT99" s="144" t="s">
        <v>84</v>
      </c>
      <c r="BV99" s="144" t="s">
        <v>77</v>
      </c>
      <c r="BW99" s="144" t="s">
        <v>98</v>
      </c>
      <c r="BX99" s="144" t="s">
        <v>95</v>
      </c>
      <c r="CL99" s="144" t="s">
        <v>1</v>
      </c>
    </row>
    <row r="100" s="4" customFormat="1" ht="16.5" customHeight="1">
      <c r="A100" s="135" t="s">
        <v>85</v>
      </c>
      <c r="B100" s="73"/>
      <c r="C100" s="136"/>
      <c r="D100" s="136"/>
      <c r="E100" s="137" t="s">
        <v>99</v>
      </c>
      <c r="F100" s="137"/>
      <c r="G100" s="137"/>
      <c r="H100" s="137"/>
      <c r="I100" s="137"/>
      <c r="J100" s="136"/>
      <c r="K100" s="137" t="s">
        <v>100</v>
      </c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8">
        <f>'SO02.02 - Kanalizační pří...'!J34</f>
        <v>0</v>
      </c>
      <c r="AH100" s="136"/>
      <c r="AI100" s="136"/>
      <c r="AJ100" s="136"/>
      <c r="AK100" s="136"/>
      <c r="AL100" s="136"/>
      <c r="AM100" s="136"/>
      <c r="AN100" s="138">
        <f>SUM(AG100,AT100)</f>
        <v>0</v>
      </c>
      <c r="AO100" s="136"/>
      <c r="AP100" s="136"/>
      <c r="AQ100" s="139" t="s">
        <v>88</v>
      </c>
      <c r="AR100" s="75"/>
      <c r="AS100" s="140">
        <v>0</v>
      </c>
      <c r="AT100" s="141">
        <f>ROUND(SUM(AV100:AW100),2)</f>
        <v>0</v>
      </c>
      <c r="AU100" s="142">
        <f>'SO02.02 - Kanalizační pří...'!P136</f>
        <v>0</v>
      </c>
      <c r="AV100" s="141">
        <f>'SO02.02 - Kanalizační pří...'!J37</f>
        <v>0</v>
      </c>
      <c r="AW100" s="141">
        <f>'SO02.02 - Kanalizační pří...'!J38</f>
        <v>0</v>
      </c>
      <c r="AX100" s="141">
        <f>'SO02.02 - Kanalizační pří...'!J39</f>
        <v>0</v>
      </c>
      <c r="AY100" s="141">
        <f>'SO02.02 - Kanalizační pří...'!J40</f>
        <v>0</v>
      </c>
      <c r="AZ100" s="141">
        <f>'SO02.02 - Kanalizační pří...'!F37</f>
        <v>0</v>
      </c>
      <c r="BA100" s="141">
        <f>'SO02.02 - Kanalizační pří...'!F38</f>
        <v>0</v>
      </c>
      <c r="BB100" s="141">
        <f>'SO02.02 - Kanalizační pří...'!F39</f>
        <v>0</v>
      </c>
      <c r="BC100" s="141">
        <f>'SO02.02 - Kanalizační pří...'!F40</f>
        <v>0</v>
      </c>
      <c r="BD100" s="143">
        <f>'SO02.02 - Kanalizační pří...'!F41</f>
        <v>0</v>
      </c>
      <c r="BE100" s="4"/>
      <c r="BT100" s="144" t="s">
        <v>84</v>
      </c>
      <c r="BV100" s="144" t="s">
        <v>77</v>
      </c>
      <c r="BW100" s="144" t="s">
        <v>101</v>
      </c>
      <c r="BX100" s="144" t="s">
        <v>95</v>
      </c>
      <c r="CL100" s="144" t="s">
        <v>1</v>
      </c>
    </row>
    <row r="101" s="7" customFormat="1" ht="16.5" customHeight="1">
      <c r="A101" s="135" t="s">
        <v>85</v>
      </c>
      <c r="B101" s="122"/>
      <c r="C101" s="123"/>
      <c r="D101" s="124" t="s">
        <v>102</v>
      </c>
      <c r="E101" s="124"/>
      <c r="F101" s="124"/>
      <c r="G101" s="124"/>
      <c r="H101" s="124"/>
      <c r="I101" s="125"/>
      <c r="J101" s="124" t="s">
        <v>103</v>
      </c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7">
        <f>'SO90 - Vedlejší a ostatní...'!J32</f>
        <v>0</v>
      </c>
      <c r="AH101" s="125"/>
      <c r="AI101" s="125"/>
      <c r="AJ101" s="125"/>
      <c r="AK101" s="125"/>
      <c r="AL101" s="125"/>
      <c r="AM101" s="125"/>
      <c r="AN101" s="127">
        <f>SUM(AG101,AT101)</f>
        <v>0</v>
      </c>
      <c r="AO101" s="125"/>
      <c r="AP101" s="125"/>
      <c r="AQ101" s="128" t="s">
        <v>81</v>
      </c>
      <c r="AR101" s="129"/>
      <c r="AS101" s="145">
        <v>0</v>
      </c>
      <c r="AT101" s="146">
        <f>ROUND(SUM(AV101:AW101),2)</f>
        <v>0</v>
      </c>
      <c r="AU101" s="147">
        <f>'SO90 - Vedlejší a ostatní...'!P127</f>
        <v>0</v>
      </c>
      <c r="AV101" s="146">
        <f>'SO90 - Vedlejší a ostatní...'!J35</f>
        <v>0</v>
      </c>
      <c r="AW101" s="146">
        <f>'SO90 - Vedlejší a ostatní...'!J36</f>
        <v>0</v>
      </c>
      <c r="AX101" s="146">
        <f>'SO90 - Vedlejší a ostatní...'!J37</f>
        <v>0</v>
      </c>
      <c r="AY101" s="146">
        <f>'SO90 - Vedlejší a ostatní...'!J38</f>
        <v>0</v>
      </c>
      <c r="AZ101" s="146">
        <f>'SO90 - Vedlejší a ostatní...'!F35</f>
        <v>0</v>
      </c>
      <c r="BA101" s="146">
        <f>'SO90 - Vedlejší a ostatní...'!F36</f>
        <v>0</v>
      </c>
      <c r="BB101" s="146">
        <f>'SO90 - Vedlejší a ostatní...'!F37</f>
        <v>0</v>
      </c>
      <c r="BC101" s="146">
        <f>'SO90 - Vedlejší a ostatní...'!F38</f>
        <v>0</v>
      </c>
      <c r="BD101" s="148">
        <f>'SO90 - Vedlejší a ostatní...'!F39</f>
        <v>0</v>
      </c>
      <c r="BE101" s="7"/>
      <c r="BT101" s="134" t="s">
        <v>82</v>
      </c>
      <c r="BV101" s="134" t="s">
        <v>77</v>
      </c>
      <c r="BW101" s="134" t="s">
        <v>104</v>
      </c>
      <c r="BX101" s="134" t="s">
        <v>5</v>
      </c>
      <c r="CL101" s="134" t="s">
        <v>1</v>
      </c>
      <c r="CM101" s="134" t="s">
        <v>84</v>
      </c>
    </row>
    <row r="102"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1"/>
    </row>
    <row r="103" s="2" customFormat="1" ht="30" customHeight="1">
      <c r="A103" s="41"/>
      <c r="B103" s="42"/>
      <c r="C103" s="110" t="s">
        <v>105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113">
        <f>ROUND(SUM(AG104:AG107), 2)</f>
        <v>0</v>
      </c>
      <c r="AH103" s="113"/>
      <c r="AI103" s="113"/>
      <c r="AJ103" s="113"/>
      <c r="AK103" s="113"/>
      <c r="AL103" s="113"/>
      <c r="AM103" s="113"/>
      <c r="AN103" s="113">
        <f>ROUND(SUM(AN104:AN107), 2)</f>
        <v>0</v>
      </c>
      <c r="AO103" s="113"/>
      <c r="AP103" s="113"/>
      <c r="AQ103" s="149"/>
      <c r="AR103" s="44"/>
      <c r="AS103" s="103" t="s">
        <v>106</v>
      </c>
      <c r="AT103" s="104" t="s">
        <v>107</v>
      </c>
      <c r="AU103" s="104" t="s">
        <v>39</v>
      </c>
      <c r="AV103" s="105" t="s">
        <v>62</v>
      </c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="2" customFormat="1" ht="19.92" customHeight="1">
      <c r="A104" s="41"/>
      <c r="B104" s="42"/>
      <c r="C104" s="43"/>
      <c r="D104" s="150" t="s">
        <v>108</v>
      </c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43"/>
      <c r="AD104" s="43"/>
      <c r="AE104" s="43"/>
      <c r="AF104" s="43"/>
      <c r="AG104" s="151">
        <f>ROUND(AG94 * AS104, 2)</f>
        <v>0</v>
      </c>
      <c r="AH104" s="138"/>
      <c r="AI104" s="138"/>
      <c r="AJ104" s="138"/>
      <c r="AK104" s="138"/>
      <c r="AL104" s="138"/>
      <c r="AM104" s="138"/>
      <c r="AN104" s="138">
        <f>ROUND(AG104 + AV104, 2)</f>
        <v>0</v>
      </c>
      <c r="AO104" s="138"/>
      <c r="AP104" s="138"/>
      <c r="AQ104" s="43"/>
      <c r="AR104" s="44"/>
      <c r="AS104" s="152">
        <v>0</v>
      </c>
      <c r="AT104" s="153" t="s">
        <v>109</v>
      </c>
      <c r="AU104" s="153" t="s">
        <v>40</v>
      </c>
      <c r="AV104" s="143">
        <f>ROUND(IF(AU104="základní",AG104*L32,IF(AU104="snížená",AG104*L33,0)), 2)</f>
        <v>0</v>
      </c>
      <c r="AW104" s="41"/>
      <c r="AX104" s="41"/>
      <c r="AY104" s="41"/>
      <c r="AZ104" s="41"/>
      <c r="BA104" s="41"/>
      <c r="BB104" s="41"/>
      <c r="BC104" s="41"/>
      <c r="BD104" s="41"/>
      <c r="BE104" s="41"/>
      <c r="BV104" s="18" t="s">
        <v>110</v>
      </c>
      <c r="BY104" s="154">
        <f>IF(AU104="základní",AV104,0)</f>
        <v>0</v>
      </c>
      <c r="BZ104" s="154">
        <f>IF(AU104="snížená",AV104,0)</f>
        <v>0</v>
      </c>
      <c r="CA104" s="154">
        <v>0</v>
      </c>
      <c r="CB104" s="154">
        <v>0</v>
      </c>
      <c r="CC104" s="154">
        <v>0</v>
      </c>
      <c r="CD104" s="154">
        <f>IF(AU104="základní",AG104,0)</f>
        <v>0</v>
      </c>
      <c r="CE104" s="154">
        <f>IF(AU104="snížená",AG104,0)</f>
        <v>0</v>
      </c>
      <c r="CF104" s="154">
        <f>IF(AU104="zákl. přenesená",AG104,0)</f>
        <v>0</v>
      </c>
      <c r="CG104" s="154">
        <f>IF(AU104="sníž. přenesená",AG104,0)</f>
        <v>0</v>
      </c>
      <c r="CH104" s="154">
        <f>IF(AU104="nulová",AG104,0)</f>
        <v>0</v>
      </c>
      <c r="CI104" s="18">
        <f>IF(AU104="základní",1,IF(AU104="snížená",2,IF(AU104="zákl. přenesená",4,IF(AU104="sníž. přenesená",5,3))))</f>
        <v>1</v>
      </c>
      <c r="CJ104" s="18">
        <f>IF(AT104="stavební čast",1,IF(AT104="investiční čast",2,3))</f>
        <v>1</v>
      </c>
      <c r="CK104" s="18" t="str">
        <f>IF(D104="Vyplň vlastní","","x")</f>
        <v>x</v>
      </c>
    </row>
    <row r="105" s="2" customFormat="1" ht="19.92" customHeight="1">
      <c r="A105" s="41"/>
      <c r="B105" s="42"/>
      <c r="C105" s="43"/>
      <c r="D105" s="155" t="s">
        <v>111</v>
      </c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43"/>
      <c r="AD105" s="43"/>
      <c r="AE105" s="43"/>
      <c r="AF105" s="43"/>
      <c r="AG105" s="151">
        <f>ROUND(AG94 * AS105, 2)</f>
        <v>0</v>
      </c>
      <c r="AH105" s="138"/>
      <c r="AI105" s="138"/>
      <c r="AJ105" s="138"/>
      <c r="AK105" s="138"/>
      <c r="AL105" s="138"/>
      <c r="AM105" s="138"/>
      <c r="AN105" s="138">
        <f>ROUND(AG105 + AV105, 2)</f>
        <v>0</v>
      </c>
      <c r="AO105" s="138"/>
      <c r="AP105" s="138"/>
      <c r="AQ105" s="43"/>
      <c r="AR105" s="44"/>
      <c r="AS105" s="152">
        <v>0</v>
      </c>
      <c r="AT105" s="153" t="s">
        <v>109</v>
      </c>
      <c r="AU105" s="153" t="s">
        <v>40</v>
      </c>
      <c r="AV105" s="143">
        <f>ROUND(IF(AU105="základní",AG105*L32,IF(AU105="snížená",AG105*L33,0)), 2)</f>
        <v>0</v>
      </c>
      <c r="AW105" s="41"/>
      <c r="AX105" s="41"/>
      <c r="AY105" s="41"/>
      <c r="AZ105" s="41"/>
      <c r="BA105" s="41"/>
      <c r="BB105" s="41"/>
      <c r="BC105" s="41"/>
      <c r="BD105" s="41"/>
      <c r="BE105" s="41"/>
      <c r="BV105" s="18" t="s">
        <v>112</v>
      </c>
      <c r="BY105" s="154">
        <f>IF(AU105="základní",AV105,0)</f>
        <v>0</v>
      </c>
      <c r="BZ105" s="154">
        <f>IF(AU105="snížená",AV105,0)</f>
        <v>0</v>
      </c>
      <c r="CA105" s="154">
        <v>0</v>
      </c>
      <c r="CB105" s="154">
        <v>0</v>
      </c>
      <c r="CC105" s="154">
        <v>0</v>
      </c>
      <c r="CD105" s="154">
        <f>IF(AU105="základní",AG105,0)</f>
        <v>0</v>
      </c>
      <c r="CE105" s="154">
        <f>IF(AU105="snížená",AG105,0)</f>
        <v>0</v>
      </c>
      <c r="CF105" s="154">
        <f>IF(AU105="zákl. přenesená",AG105,0)</f>
        <v>0</v>
      </c>
      <c r="CG105" s="154">
        <f>IF(AU105="sníž. přenesená",AG105,0)</f>
        <v>0</v>
      </c>
      <c r="CH105" s="154">
        <f>IF(AU105="nulová",AG105,0)</f>
        <v>0</v>
      </c>
      <c r="CI105" s="18">
        <f>IF(AU105="základní",1,IF(AU105="snížená",2,IF(AU105="zákl. přenesená",4,IF(AU105="sníž. přenesená",5,3))))</f>
        <v>1</v>
      </c>
      <c r="CJ105" s="18">
        <f>IF(AT105="stavební čast",1,IF(AT105="investiční čast",2,3))</f>
        <v>1</v>
      </c>
      <c r="CK105" s="18" t="str">
        <f>IF(D105="Vyplň vlastní","","x")</f>
        <v/>
      </c>
    </row>
    <row r="106" s="2" customFormat="1" ht="19.92" customHeight="1">
      <c r="A106" s="41"/>
      <c r="B106" s="42"/>
      <c r="C106" s="43"/>
      <c r="D106" s="155" t="s">
        <v>111</v>
      </c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43"/>
      <c r="AD106" s="43"/>
      <c r="AE106" s="43"/>
      <c r="AF106" s="43"/>
      <c r="AG106" s="151">
        <f>ROUND(AG94 * AS106, 2)</f>
        <v>0</v>
      </c>
      <c r="AH106" s="138"/>
      <c r="AI106" s="138"/>
      <c r="AJ106" s="138"/>
      <c r="AK106" s="138"/>
      <c r="AL106" s="138"/>
      <c r="AM106" s="138"/>
      <c r="AN106" s="138">
        <f>ROUND(AG106 + AV106, 2)</f>
        <v>0</v>
      </c>
      <c r="AO106" s="138"/>
      <c r="AP106" s="138"/>
      <c r="AQ106" s="43"/>
      <c r="AR106" s="44"/>
      <c r="AS106" s="152">
        <v>0</v>
      </c>
      <c r="AT106" s="153" t="s">
        <v>109</v>
      </c>
      <c r="AU106" s="153" t="s">
        <v>40</v>
      </c>
      <c r="AV106" s="143">
        <f>ROUND(IF(AU106="základní",AG106*L32,IF(AU106="snížená",AG106*L33,0)), 2)</f>
        <v>0</v>
      </c>
      <c r="AW106" s="41"/>
      <c r="AX106" s="41"/>
      <c r="AY106" s="41"/>
      <c r="AZ106" s="41"/>
      <c r="BA106" s="41"/>
      <c r="BB106" s="41"/>
      <c r="BC106" s="41"/>
      <c r="BD106" s="41"/>
      <c r="BE106" s="41"/>
      <c r="BV106" s="18" t="s">
        <v>112</v>
      </c>
      <c r="BY106" s="154">
        <f>IF(AU106="základní",AV106,0)</f>
        <v>0</v>
      </c>
      <c r="BZ106" s="154">
        <f>IF(AU106="snížená",AV106,0)</f>
        <v>0</v>
      </c>
      <c r="CA106" s="154">
        <v>0</v>
      </c>
      <c r="CB106" s="154">
        <v>0</v>
      </c>
      <c r="CC106" s="154">
        <v>0</v>
      </c>
      <c r="CD106" s="154">
        <f>IF(AU106="základní",AG106,0)</f>
        <v>0</v>
      </c>
      <c r="CE106" s="154">
        <f>IF(AU106="snížená",AG106,0)</f>
        <v>0</v>
      </c>
      <c r="CF106" s="154">
        <f>IF(AU106="zákl. přenesená",AG106,0)</f>
        <v>0</v>
      </c>
      <c r="CG106" s="154">
        <f>IF(AU106="sníž. přenesená",AG106,0)</f>
        <v>0</v>
      </c>
      <c r="CH106" s="154">
        <f>IF(AU106="nulová",AG106,0)</f>
        <v>0</v>
      </c>
      <c r="CI106" s="18">
        <f>IF(AU106="základní",1,IF(AU106="snížená",2,IF(AU106="zákl. přenesená",4,IF(AU106="sníž. přenesená",5,3))))</f>
        <v>1</v>
      </c>
      <c r="CJ106" s="18">
        <f>IF(AT106="stavební čast",1,IF(AT106="investiční čast",2,3))</f>
        <v>1</v>
      </c>
      <c r="CK106" s="18" t="str">
        <f>IF(D106="Vyplň vlastní","","x")</f>
        <v/>
      </c>
    </row>
    <row r="107" s="2" customFormat="1" ht="19.92" customHeight="1">
      <c r="A107" s="41"/>
      <c r="B107" s="42"/>
      <c r="C107" s="43"/>
      <c r="D107" s="155" t="s">
        <v>111</v>
      </c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43"/>
      <c r="AD107" s="43"/>
      <c r="AE107" s="43"/>
      <c r="AF107" s="43"/>
      <c r="AG107" s="151">
        <f>ROUND(AG94 * AS107, 2)</f>
        <v>0</v>
      </c>
      <c r="AH107" s="138"/>
      <c r="AI107" s="138"/>
      <c r="AJ107" s="138"/>
      <c r="AK107" s="138"/>
      <c r="AL107" s="138"/>
      <c r="AM107" s="138"/>
      <c r="AN107" s="138">
        <f>ROUND(AG107 + AV107, 2)</f>
        <v>0</v>
      </c>
      <c r="AO107" s="138"/>
      <c r="AP107" s="138"/>
      <c r="AQ107" s="43"/>
      <c r="AR107" s="44"/>
      <c r="AS107" s="156">
        <v>0</v>
      </c>
      <c r="AT107" s="157" t="s">
        <v>109</v>
      </c>
      <c r="AU107" s="157" t="s">
        <v>40</v>
      </c>
      <c r="AV107" s="158">
        <f>ROUND(IF(AU107="základní",AG107*L32,IF(AU107="snížená",AG107*L33,0)), 2)</f>
        <v>0</v>
      </c>
      <c r="AW107" s="41"/>
      <c r="AX107" s="41"/>
      <c r="AY107" s="41"/>
      <c r="AZ107" s="41"/>
      <c r="BA107" s="41"/>
      <c r="BB107" s="41"/>
      <c r="BC107" s="41"/>
      <c r="BD107" s="41"/>
      <c r="BE107" s="41"/>
      <c r="BV107" s="18" t="s">
        <v>112</v>
      </c>
      <c r="BY107" s="154">
        <f>IF(AU107="základní",AV107,0)</f>
        <v>0</v>
      </c>
      <c r="BZ107" s="154">
        <f>IF(AU107="snížená",AV107,0)</f>
        <v>0</v>
      </c>
      <c r="CA107" s="154">
        <v>0</v>
      </c>
      <c r="CB107" s="154">
        <v>0</v>
      </c>
      <c r="CC107" s="154">
        <v>0</v>
      </c>
      <c r="CD107" s="154">
        <f>IF(AU107="základní",AG107,0)</f>
        <v>0</v>
      </c>
      <c r="CE107" s="154">
        <f>IF(AU107="snížená",AG107,0)</f>
        <v>0</v>
      </c>
      <c r="CF107" s="154">
        <f>IF(AU107="zákl. přenesená",AG107,0)</f>
        <v>0</v>
      </c>
      <c r="CG107" s="154">
        <f>IF(AU107="sníž. přenesená",AG107,0)</f>
        <v>0</v>
      </c>
      <c r="CH107" s="154">
        <f>IF(AU107="nulová",AG107,0)</f>
        <v>0</v>
      </c>
      <c r="CI107" s="18">
        <f>IF(AU107="základní",1,IF(AU107="snížená",2,IF(AU107="zákl. přenesená",4,IF(AU107="sníž. přenesená",5,3))))</f>
        <v>1</v>
      </c>
      <c r="CJ107" s="18">
        <f>IF(AT107="stavební čast",1,IF(AT107="investiční čast",2,3))</f>
        <v>1</v>
      </c>
      <c r="CK107" s="18" t="str">
        <f>IF(D107="Vyplň vlastní","","x")</f>
        <v/>
      </c>
    </row>
    <row r="108" s="2" customFormat="1" ht="10.8" customHeight="1">
      <c r="A108" s="41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4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="2" customFormat="1" ht="30" customHeight="1">
      <c r="A109" s="41"/>
      <c r="B109" s="42"/>
      <c r="C109" s="159" t="s">
        <v>113</v>
      </c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1">
        <f>ROUND(AG94 + AG103, 2)</f>
        <v>0</v>
      </c>
      <c r="AH109" s="161"/>
      <c r="AI109" s="161"/>
      <c r="AJ109" s="161"/>
      <c r="AK109" s="161"/>
      <c r="AL109" s="161"/>
      <c r="AM109" s="161"/>
      <c r="AN109" s="161">
        <f>ROUND(AN94 + AN103, 2)</f>
        <v>0</v>
      </c>
      <c r="AO109" s="161"/>
      <c r="AP109" s="161"/>
      <c r="AQ109" s="160"/>
      <c r="AR109" s="44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="2" customFormat="1" ht="6.96" customHeight="1">
      <c r="A110" s="41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44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</sheetData>
  <sheetProtection sheet="1" formatColumns="0" formatRows="0" objects="1" scenarios="1" spinCount="100000" saltValue="dzS0PZRoh4GaMijTMRzuGNFSMhFPDevWWcOaySB6ldqhbkOVdZHiIoMCk4bQhInbUlPjKsbH/7sGqmjON9HLgQ==" hashValue="Sm+tH08YRQVYBshEoo3t6wwve976qoUF0PqwDHKRFNuI2Vc4O6M+4OM8z0ILkSSjm5mkbSG012I650lK6ijyzg==" algorithmName="SHA-512" password="CC35"/>
  <mergeCells count="84">
    <mergeCell ref="C92:G92"/>
    <mergeCell ref="D107:AB107"/>
    <mergeCell ref="D106:AB106"/>
    <mergeCell ref="D105:AB105"/>
    <mergeCell ref="D104:AB104"/>
    <mergeCell ref="D101:H101"/>
    <mergeCell ref="D98:H98"/>
    <mergeCell ref="D95:H95"/>
    <mergeCell ref="E100:I100"/>
    <mergeCell ref="E99:I99"/>
    <mergeCell ref="E97:I97"/>
    <mergeCell ref="E96:I96"/>
    <mergeCell ref="I92:AF92"/>
    <mergeCell ref="J101:AF101"/>
    <mergeCell ref="J98:AF98"/>
    <mergeCell ref="J95:AF95"/>
    <mergeCell ref="K96:AF96"/>
    <mergeCell ref="K97:AF97"/>
    <mergeCell ref="K100:AF100"/>
    <mergeCell ref="K99:AF99"/>
    <mergeCell ref="L85:AO85"/>
    <mergeCell ref="AG94:AM94"/>
    <mergeCell ref="AG103:AM103"/>
    <mergeCell ref="AG109:AM109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  <mergeCell ref="AG106:AM106"/>
    <mergeCell ref="AG105:AM105"/>
    <mergeCell ref="AG104:AM104"/>
    <mergeCell ref="AG101:AM101"/>
    <mergeCell ref="AG100:AM100"/>
    <mergeCell ref="AG99:AM99"/>
    <mergeCell ref="AG92:AM92"/>
    <mergeCell ref="AG96:AM96"/>
    <mergeCell ref="AG107:AM107"/>
    <mergeCell ref="AG98:AM98"/>
    <mergeCell ref="AG97:AM97"/>
    <mergeCell ref="AG95:AM95"/>
    <mergeCell ref="AM87:AN87"/>
    <mergeCell ref="AM90:AP90"/>
    <mergeCell ref="AM89:AP89"/>
    <mergeCell ref="AN107:AP107"/>
    <mergeCell ref="AN106:AP106"/>
    <mergeCell ref="AN96:AP96"/>
    <mergeCell ref="AN95:AP95"/>
    <mergeCell ref="AN105:AP105"/>
    <mergeCell ref="AN104:AP104"/>
    <mergeCell ref="AN101:AP101"/>
    <mergeCell ref="AN92:AP92"/>
    <mergeCell ref="AN97:AP97"/>
    <mergeCell ref="AN98:AP98"/>
    <mergeCell ref="AN100:AP100"/>
    <mergeCell ref="AN99:AP99"/>
    <mergeCell ref="AS89:AT91"/>
    <mergeCell ref="AN94:AP94"/>
    <mergeCell ref="AN103:AP103"/>
    <mergeCell ref="AN109:AP109"/>
  </mergeCells>
  <dataValidations count="2">
    <dataValidation type="list" allowBlank="1" showInputMessage="1" showErrorMessage="1" error="Povoleny jsou hodnoty základní, snížená, zákl. přenesená, sníž. přenesená, nulová." sqref="AU103:AU10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3:AT107">
      <formula1>"stavební čast, technologická čast, investiční čast"</formula1>
    </dataValidation>
  </dataValidations>
  <hyperlinks>
    <hyperlink ref="A96" location="'SO01.01 - Vodovodní řad'!C2" display="/"/>
    <hyperlink ref="A97" location="'SO01.02 - Vodovodní přípojka'!C2" display="/"/>
    <hyperlink ref="A99" location="'SO02.01 - Kanalizační řad'!C2" display="/"/>
    <hyperlink ref="A100" location="'SO02.02 - Kanalizační pří...'!C2" display="/"/>
    <hyperlink ref="A101" location="'SO90 - Vedlejší a ostatní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21"/>
      <c r="AT3" s="18" t="s">
        <v>84</v>
      </c>
    </row>
    <row r="4" s="1" customFormat="1" ht="24.96" customHeight="1">
      <c r="B4" s="21"/>
      <c r="D4" s="164" t="s">
        <v>114</v>
      </c>
      <c r="L4" s="21"/>
      <c r="M4" s="165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66" t="s">
        <v>16</v>
      </c>
      <c r="L6" s="21"/>
    </row>
    <row r="7" s="1" customFormat="1" ht="16.5" customHeight="1">
      <c r="B7" s="21"/>
      <c r="E7" s="167" t="str">
        <f>'Rekapitulace stavby'!K6</f>
        <v>Babice - prodloužení vodovodu a kanalizace</v>
      </c>
      <c r="F7" s="166"/>
      <c r="G7" s="166"/>
      <c r="H7" s="166"/>
      <c r="L7" s="21"/>
    </row>
    <row r="8" s="1" customFormat="1" ht="12" customHeight="1">
      <c r="B8" s="21"/>
      <c r="D8" s="166" t="s">
        <v>115</v>
      </c>
      <c r="L8" s="21"/>
    </row>
    <row r="9" s="2" customFormat="1" ht="16.5" customHeight="1">
      <c r="A9" s="41"/>
      <c r="B9" s="44"/>
      <c r="C9" s="41"/>
      <c r="D9" s="41"/>
      <c r="E9" s="167" t="s">
        <v>116</v>
      </c>
      <c r="F9" s="41"/>
      <c r="G9" s="41"/>
      <c r="H9" s="41"/>
      <c r="I9" s="41"/>
      <c r="J9" s="41"/>
      <c r="K9" s="41"/>
      <c r="L9" s="66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4"/>
      <c r="C10" s="41"/>
      <c r="D10" s="166" t="s">
        <v>117</v>
      </c>
      <c r="E10" s="41"/>
      <c r="F10" s="41"/>
      <c r="G10" s="41"/>
      <c r="H10" s="41"/>
      <c r="I10" s="41"/>
      <c r="J10" s="41"/>
      <c r="K10" s="41"/>
      <c r="L10" s="66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4"/>
      <c r="C11" s="41"/>
      <c r="D11" s="41"/>
      <c r="E11" s="168" t="s">
        <v>118</v>
      </c>
      <c r="F11" s="41"/>
      <c r="G11" s="41"/>
      <c r="H11" s="41"/>
      <c r="I11" s="41"/>
      <c r="J11" s="41"/>
      <c r="K11" s="41"/>
      <c r="L11" s="66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66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4"/>
      <c r="C13" s="41"/>
      <c r="D13" s="166" t="s">
        <v>18</v>
      </c>
      <c r="E13" s="41"/>
      <c r="F13" s="144" t="s">
        <v>1</v>
      </c>
      <c r="G13" s="41"/>
      <c r="H13" s="41"/>
      <c r="I13" s="166" t="s">
        <v>19</v>
      </c>
      <c r="J13" s="144" t="s">
        <v>1</v>
      </c>
      <c r="K13" s="41"/>
      <c r="L13" s="66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4"/>
      <c r="C14" s="41"/>
      <c r="D14" s="166" t="s">
        <v>20</v>
      </c>
      <c r="E14" s="41"/>
      <c r="F14" s="144" t="s">
        <v>21</v>
      </c>
      <c r="G14" s="41"/>
      <c r="H14" s="41"/>
      <c r="I14" s="166" t="s">
        <v>22</v>
      </c>
      <c r="J14" s="169" t="str">
        <f>'Rekapitulace stavby'!AN8</f>
        <v>16. 11. 2020</v>
      </c>
      <c r="K14" s="41"/>
      <c r="L14" s="66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66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4"/>
      <c r="C16" s="41"/>
      <c r="D16" s="166" t="s">
        <v>24</v>
      </c>
      <c r="E16" s="41"/>
      <c r="F16" s="41"/>
      <c r="G16" s="41"/>
      <c r="H16" s="41"/>
      <c r="I16" s="166" t="s">
        <v>25</v>
      </c>
      <c r="J16" s="144" t="str">
        <f>IF('Rekapitulace stavby'!AN10="","",'Rekapitulace stavby'!AN10)</f>
        <v/>
      </c>
      <c r="K16" s="41"/>
      <c r="L16" s="66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4"/>
      <c r="C17" s="41"/>
      <c r="D17" s="41"/>
      <c r="E17" s="144" t="str">
        <f>IF('Rekapitulace stavby'!E11="","",'Rekapitulace stavby'!E11)</f>
        <v xml:space="preserve"> </v>
      </c>
      <c r="F17" s="41"/>
      <c r="G17" s="41"/>
      <c r="H17" s="41"/>
      <c r="I17" s="166" t="s">
        <v>26</v>
      </c>
      <c r="J17" s="144" t="str">
        <f>IF('Rekapitulace stavby'!AN11="","",'Rekapitulace stavby'!AN11)</f>
        <v/>
      </c>
      <c r="K17" s="41"/>
      <c r="L17" s="66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4"/>
      <c r="C18" s="41"/>
      <c r="D18" s="41"/>
      <c r="E18" s="41"/>
      <c r="F18" s="41"/>
      <c r="G18" s="41"/>
      <c r="H18" s="41"/>
      <c r="I18" s="41"/>
      <c r="J18" s="41"/>
      <c r="K18" s="41"/>
      <c r="L18" s="66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4"/>
      <c r="C19" s="41"/>
      <c r="D19" s="166" t="s">
        <v>27</v>
      </c>
      <c r="E19" s="41"/>
      <c r="F19" s="41"/>
      <c r="G19" s="41"/>
      <c r="H19" s="41"/>
      <c r="I19" s="166" t="s">
        <v>25</v>
      </c>
      <c r="J19" s="34" t="str">
        <f>'Rekapitulace stavby'!AN13</f>
        <v>Vyplň údaj</v>
      </c>
      <c r="K19" s="41"/>
      <c r="L19" s="66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4"/>
      <c r="C20" s="41"/>
      <c r="D20" s="41"/>
      <c r="E20" s="34" t="str">
        <f>'Rekapitulace stavby'!E14</f>
        <v>Vyplň údaj</v>
      </c>
      <c r="F20" s="144"/>
      <c r="G20" s="144"/>
      <c r="H20" s="144"/>
      <c r="I20" s="166" t="s">
        <v>26</v>
      </c>
      <c r="J20" s="34" t="str">
        <f>'Rekapitulace stavby'!AN14</f>
        <v>Vyplň údaj</v>
      </c>
      <c r="K20" s="41"/>
      <c r="L20" s="66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66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4"/>
      <c r="C22" s="41"/>
      <c r="D22" s="166" t="s">
        <v>29</v>
      </c>
      <c r="E22" s="41"/>
      <c r="F22" s="41"/>
      <c r="G22" s="41"/>
      <c r="H22" s="41"/>
      <c r="I22" s="166" t="s">
        <v>25</v>
      </c>
      <c r="J22" s="144" t="str">
        <f>IF('Rekapitulace stavby'!AN16="","",'Rekapitulace stavby'!AN16)</f>
        <v/>
      </c>
      <c r="K22" s="41"/>
      <c r="L22" s="66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4"/>
      <c r="C23" s="41"/>
      <c r="D23" s="41"/>
      <c r="E23" s="144" t="str">
        <f>IF('Rekapitulace stavby'!E17="","",'Rekapitulace stavby'!E17)</f>
        <v xml:space="preserve"> </v>
      </c>
      <c r="F23" s="41"/>
      <c r="G23" s="41"/>
      <c r="H23" s="41"/>
      <c r="I23" s="166" t="s">
        <v>26</v>
      </c>
      <c r="J23" s="144" t="str">
        <f>IF('Rekapitulace stavby'!AN17="","",'Rekapitulace stavby'!AN17)</f>
        <v/>
      </c>
      <c r="K23" s="41"/>
      <c r="L23" s="66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66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4"/>
      <c r="C25" s="41"/>
      <c r="D25" s="166" t="s">
        <v>31</v>
      </c>
      <c r="E25" s="41"/>
      <c r="F25" s="41"/>
      <c r="G25" s="41"/>
      <c r="H25" s="41"/>
      <c r="I25" s="166" t="s">
        <v>25</v>
      </c>
      <c r="J25" s="144" t="str">
        <f>IF('Rekapitulace stavby'!AN19="","",'Rekapitulace stavby'!AN19)</f>
        <v/>
      </c>
      <c r="K25" s="41"/>
      <c r="L25" s="66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4"/>
      <c r="C26" s="41"/>
      <c r="D26" s="41"/>
      <c r="E26" s="144" t="str">
        <f>IF('Rekapitulace stavby'!E20="","",'Rekapitulace stavby'!E20)</f>
        <v xml:space="preserve"> </v>
      </c>
      <c r="F26" s="41"/>
      <c r="G26" s="41"/>
      <c r="H26" s="41"/>
      <c r="I26" s="166" t="s">
        <v>26</v>
      </c>
      <c r="J26" s="144" t="str">
        <f>IF('Rekapitulace stavby'!AN20="","",'Rekapitulace stavby'!AN20)</f>
        <v/>
      </c>
      <c r="K26" s="41"/>
      <c r="L26" s="66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66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4"/>
      <c r="C28" s="41"/>
      <c r="D28" s="166" t="s">
        <v>32</v>
      </c>
      <c r="E28" s="41"/>
      <c r="F28" s="41"/>
      <c r="G28" s="41"/>
      <c r="H28" s="41"/>
      <c r="I28" s="41"/>
      <c r="J28" s="41"/>
      <c r="K28" s="41"/>
      <c r="L28" s="66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70"/>
      <c r="B29" s="171"/>
      <c r="C29" s="170"/>
      <c r="D29" s="170"/>
      <c r="E29" s="172" t="s">
        <v>1</v>
      </c>
      <c r="F29" s="172"/>
      <c r="G29" s="172"/>
      <c r="H29" s="172"/>
      <c r="I29" s="170"/>
      <c r="J29" s="170"/>
      <c r="K29" s="170"/>
      <c r="L29" s="173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</row>
    <row r="30" s="2" customFormat="1" ht="6.96" customHeight="1">
      <c r="A30" s="41"/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66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4"/>
      <c r="C31" s="41"/>
      <c r="D31" s="174"/>
      <c r="E31" s="174"/>
      <c r="F31" s="174"/>
      <c r="G31" s="174"/>
      <c r="H31" s="174"/>
      <c r="I31" s="174"/>
      <c r="J31" s="174"/>
      <c r="K31" s="174"/>
      <c r="L31" s="66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4"/>
      <c r="C32" s="41"/>
      <c r="D32" s="144" t="s">
        <v>119</v>
      </c>
      <c r="E32" s="41"/>
      <c r="F32" s="41"/>
      <c r="G32" s="41"/>
      <c r="H32" s="41"/>
      <c r="I32" s="41"/>
      <c r="J32" s="175">
        <f>J98</f>
        <v>0</v>
      </c>
      <c r="K32" s="41"/>
      <c r="L32" s="6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4"/>
      <c r="C33" s="41"/>
      <c r="D33" s="176" t="s">
        <v>108</v>
      </c>
      <c r="E33" s="41"/>
      <c r="F33" s="41"/>
      <c r="G33" s="41"/>
      <c r="H33" s="41"/>
      <c r="I33" s="41"/>
      <c r="J33" s="175">
        <f>J112</f>
        <v>0</v>
      </c>
      <c r="K33" s="41"/>
      <c r="L33" s="6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25.44" customHeight="1">
      <c r="A34" s="41"/>
      <c r="B34" s="44"/>
      <c r="C34" s="41"/>
      <c r="D34" s="177" t="s">
        <v>35</v>
      </c>
      <c r="E34" s="41"/>
      <c r="F34" s="41"/>
      <c r="G34" s="41"/>
      <c r="H34" s="41"/>
      <c r="I34" s="41"/>
      <c r="J34" s="178">
        <f>ROUND(J32 + J33, 2)</f>
        <v>0</v>
      </c>
      <c r="K34" s="41"/>
      <c r="L34" s="6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6.96" customHeight="1">
      <c r="A35" s="41"/>
      <c r="B35" s="44"/>
      <c r="C35" s="41"/>
      <c r="D35" s="174"/>
      <c r="E35" s="174"/>
      <c r="F35" s="174"/>
      <c r="G35" s="174"/>
      <c r="H35" s="174"/>
      <c r="I35" s="174"/>
      <c r="J35" s="174"/>
      <c r="K35" s="174"/>
      <c r="L35" s="6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4"/>
      <c r="C36" s="41"/>
      <c r="D36" s="41"/>
      <c r="E36" s="41"/>
      <c r="F36" s="179" t="s">
        <v>37</v>
      </c>
      <c r="G36" s="41"/>
      <c r="H36" s="41"/>
      <c r="I36" s="179" t="s">
        <v>36</v>
      </c>
      <c r="J36" s="179" t="s">
        <v>38</v>
      </c>
      <c r="K36" s="41"/>
      <c r="L36" s="6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="2" customFormat="1" ht="14.4" customHeight="1">
      <c r="A37" s="41"/>
      <c r="B37" s="44"/>
      <c r="C37" s="41"/>
      <c r="D37" s="180" t="s">
        <v>39</v>
      </c>
      <c r="E37" s="166" t="s">
        <v>40</v>
      </c>
      <c r="F37" s="181">
        <f>ROUND((SUM(BE112:BE119) + SUM(BE141:BE428)),  2)</f>
        <v>0</v>
      </c>
      <c r="G37" s="41"/>
      <c r="H37" s="41"/>
      <c r="I37" s="182">
        <v>0.20999999999999999</v>
      </c>
      <c r="J37" s="181">
        <f>ROUND(((SUM(BE112:BE119) + SUM(BE141:BE428))*I37),  2)</f>
        <v>0</v>
      </c>
      <c r="K37" s="41"/>
      <c r="L37" s="6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14.4" customHeight="1">
      <c r="A38" s="41"/>
      <c r="B38" s="44"/>
      <c r="C38" s="41"/>
      <c r="D38" s="41"/>
      <c r="E38" s="166" t="s">
        <v>41</v>
      </c>
      <c r="F38" s="181">
        <f>ROUND((SUM(BF112:BF119) + SUM(BF141:BF428)),  2)</f>
        <v>0</v>
      </c>
      <c r="G38" s="41"/>
      <c r="H38" s="41"/>
      <c r="I38" s="182">
        <v>0.14999999999999999</v>
      </c>
      <c r="J38" s="181">
        <f>ROUND(((SUM(BF112:BF119) + SUM(BF141:BF428))*I38),  2)</f>
        <v>0</v>
      </c>
      <c r="K38" s="41"/>
      <c r="L38" s="6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4"/>
      <c r="C39" s="41"/>
      <c r="D39" s="41"/>
      <c r="E39" s="166" t="s">
        <v>42</v>
      </c>
      <c r="F39" s="181">
        <f>ROUND((SUM(BG112:BG119) + SUM(BG141:BG428)),  2)</f>
        <v>0</v>
      </c>
      <c r="G39" s="41"/>
      <c r="H39" s="41"/>
      <c r="I39" s="182">
        <v>0.20999999999999999</v>
      </c>
      <c r="J39" s="181">
        <f>0</f>
        <v>0</v>
      </c>
      <c r="K39" s="41"/>
      <c r="L39" s="6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hidden="1" s="2" customFormat="1" ht="14.4" customHeight="1">
      <c r="A40" s="41"/>
      <c r="B40" s="44"/>
      <c r="C40" s="41"/>
      <c r="D40" s="41"/>
      <c r="E40" s="166" t="s">
        <v>43</v>
      </c>
      <c r="F40" s="181">
        <f>ROUND((SUM(BH112:BH119) + SUM(BH141:BH428)),  2)</f>
        <v>0</v>
      </c>
      <c r="G40" s="41"/>
      <c r="H40" s="41"/>
      <c r="I40" s="182">
        <v>0.14999999999999999</v>
      </c>
      <c r="J40" s="181">
        <f>0</f>
        <v>0</v>
      </c>
      <c r="K40" s="41"/>
      <c r="L40" s="6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hidden="1" s="2" customFormat="1" ht="14.4" customHeight="1">
      <c r="A41" s="41"/>
      <c r="B41" s="44"/>
      <c r="C41" s="41"/>
      <c r="D41" s="41"/>
      <c r="E41" s="166" t="s">
        <v>44</v>
      </c>
      <c r="F41" s="181">
        <f>ROUND((SUM(BI112:BI119) + SUM(BI141:BI428)),  2)</f>
        <v>0</v>
      </c>
      <c r="G41" s="41"/>
      <c r="H41" s="41"/>
      <c r="I41" s="182">
        <v>0</v>
      </c>
      <c r="J41" s="181">
        <f>0</f>
        <v>0</v>
      </c>
      <c r="K41" s="41"/>
      <c r="L41" s="6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6.96" customHeight="1">
      <c r="A42" s="41"/>
      <c r="B42" s="44"/>
      <c r="C42" s="41"/>
      <c r="D42" s="41"/>
      <c r="E42" s="41"/>
      <c r="F42" s="41"/>
      <c r="G42" s="41"/>
      <c r="H42" s="41"/>
      <c r="I42" s="41"/>
      <c r="J42" s="41"/>
      <c r="K42" s="41"/>
      <c r="L42" s="6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="2" customFormat="1" ht="25.44" customHeight="1">
      <c r="A43" s="41"/>
      <c r="B43" s="44"/>
      <c r="C43" s="183"/>
      <c r="D43" s="184" t="s">
        <v>45</v>
      </c>
      <c r="E43" s="185"/>
      <c r="F43" s="185"/>
      <c r="G43" s="186" t="s">
        <v>46</v>
      </c>
      <c r="H43" s="187" t="s">
        <v>47</v>
      </c>
      <c r="I43" s="185"/>
      <c r="J43" s="188">
        <f>SUM(J34:J41)</f>
        <v>0</v>
      </c>
      <c r="K43" s="189"/>
      <c r="L43" s="6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="2" customFormat="1" ht="14.4" customHeight="1">
      <c r="A44" s="41"/>
      <c r="B44" s="44"/>
      <c r="C44" s="41"/>
      <c r="D44" s="41"/>
      <c r="E44" s="41"/>
      <c r="F44" s="41"/>
      <c r="G44" s="41"/>
      <c r="H44" s="41"/>
      <c r="I44" s="41"/>
      <c r="J44" s="41"/>
      <c r="K44" s="41"/>
      <c r="L44" s="6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6"/>
      <c r="D50" s="190" t="s">
        <v>48</v>
      </c>
      <c r="E50" s="191"/>
      <c r="F50" s="191"/>
      <c r="G50" s="190" t="s">
        <v>49</v>
      </c>
      <c r="H50" s="191"/>
      <c r="I50" s="191"/>
      <c r="J50" s="191"/>
      <c r="K50" s="191"/>
      <c r="L50" s="66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1"/>
      <c r="B61" s="44"/>
      <c r="C61" s="41"/>
      <c r="D61" s="192" t="s">
        <v>50</v>
      </c>
      <c r="E61" s="193"/>
      <c r="F61" s="194" t="s">
        <v>51</v>
      </c>
      <c r="G61" s="192" t="s">
        <v>50</v>
      </c>
      <c r="H61" s="193"/>
      <c r="I61" s="193"/>
      <c r="J61" s="195" t="s">
        <v>51</v>
      </c>
      <c r="K61" s="193"/>
      <c r="L61" s="66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1"/>
      <c r="B65" s="44"/>
      <c r="C65" s="41"/>
      <c r="D65" s="190" t="s">
        <v>52</v>
      </c>
      <c r="E65" s="196"/>
      <c r="F65" s="196"/>
      <c r="G65" s="190" t="s">
        <v>53</v>
      </c>
      <c r="H65" s="196"/>
      <c r="I65" s="196"/>
      <c r="J65" s="196"/>
      <c r="K65" s="196"/>
      <c r="L65" s="6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1"/>
      <c r="B76" s="44"/>
      <c r="C76" s="41"/>
      <c r="D76" s="192" t="s">
        <v>50</v>
      </c>
      <c r="E76" s="193"/>
      <c r="F76" s="194" t="s">
        <v>51</v>
      </c>
      <c r="G76" s="192" t="s">
        <v>50</v>
      </c>
      <c r="H76" s="193"/>
      <c r="I76" s="193"/>
      <c r="J76" s="195" t="s">
        <v>51</v>
      </c>
      <c r="K76" s="193"/>
      <c r="L76" s="66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4.4" customHeight="1">
      <c r="A77" s="41"/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66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199"/>
      <c r="C81" s="200"/>
      <c r="D81" s="200"/>
      <c r="E81" s="200"/>
      <c r="F81" s="200"/>
      <c r="G81" s="200"/>
      <c r="H81" s="200"/>
      <c r="I81" s="200"/>
      <c r="J81" s="200"/>
      <c r="K81" s="200"/>
      <c r="L81" s="66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4" t="s">
        <v>120</v>
      </c>
      <c r="D82" s="43"/>
      <c r="E82" s="43"/>
      <c r="F82" s="43"/>
      <c r="G82" s="43"/>
      <c r="H82" s="43"/>
      <c r="I82" s="43"/>
      <c r="J82" s="43"/>
      <c r="K82" s="43"/>
      <c r="L82" s="66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66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3" t="s">
        <v>16</v>
      </c>
      <c r="D84" s="43"/>
      <c r="E84" s="43"/>
      <c r="F84" s="43"/>
      <c r="G84" s="43"/>
      <c r="H84" s="43"/>
      <c r="I84" s="43"/>
      <c r="J84" s="43"/>
      <c r="K84" s="43"/>
      <c r="L84" s="66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201" t="str">
        <f>E7</f>
        <v>Babice - prodloužení vodovodu a kanalizace</v>
      </c>
      <c r="F85" s="33"/>
      <c r="G85" s="33"/>
      <c r="H85" s="33"/>
      <c r="I85" s="43"/>
      <c r="J85" s="43"/>
      <c r="K85" s="43"/>
      <c r="L85" s="66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" customFormat="1" ht="12" customHeight="1">
      <c r="B86" s="22"/>
      <c r="C86" s="33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1"/>
      <c r="B87" s="42"/>
      <c r="C87" s="43"/>
      <c r="D87" s="43"/>
      <c r="E87" s="201" t="s">
        <v>116</v>
      </c>
      <c r="F87" s="43"/>
      <c r="G87" s="43"/>
      <c r="H87" s="43"/>
      <c r="I87" s="43"/>
      <c r="J87" s="43"/>
      <c r="K87" s="43"/>
      <c r="L87" s="66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3" t="s">
        <v>117</v>
      </c>
      <c r="D88" s="43"/>
      <c r="E88" s="43"/>
      <c r="F88" s="43"/>
      <c r="G88" s="43"/>
      <c r="H88" s="43"/>
      <c r="I88" s="43"/>
      <c r="J88" s="43"/>
      <c r="K88" s="43"/>
      <c r="L88" s="66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79" t="str">
        <f>E11</f>
        <v>SO01.01 - Vodovodní řad</v>
      </c>
      <c r="F89" s="43"/>
      <c r="G89" s="43"/>
      <c r="H89" s="43"/>
      <c r="I89" s="43"/>
      <c r="J89" s="43"/>
      <c r="K89" s="43"/>
      <c r="L89" s="66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66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3" t="s">
        <v>20</v>
      </c>
      <c r="D91" s="43"/>
      <c r="E91" s="43"/>
      <c r="F91" s="28" t="str">
        <f>F14</f>
        <v xml:space="preserve"> </v>
      </c>
      <c r="G91" s="43"/>
      <c r="H91" s="43"/>
      <c r="I91" s="33" t="s">
        <v>22</v>
      </c>
      <c r="J91" s="82" t="str">
        <f>IF(J14="","",J14)</f>
        <v>16. 11. 2020</v>
      </c>
      <c r="K91" s="43"/>
      <c r="L91" s="66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66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3" t="s">
        <v>24</v>
      </c>
      <c r="D93" s="43"/>
      <c r="E93" s="43"/>
      <c r="F93" s="28" t="str">
        <f>E17</f>
        <v xml:space="preserve"> </v>
      </c>
      <c r="G93" s="43"/>
      <c r="H93" s="43"/>
      <c r="I93" s="33" t="s">
        <v>29</v>
      </c>
      <c r="J93" s="37" t="str">
        <f>E23</f>
        <v xml:space="preserve"> </v>
      </c>
      <c r="K93" s="43"/>
      <c r="L93" s="66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3" t="s">
        <v>27</v>
      </c>
      <c r="D94" s="43"/>
      <c r="E94" s="43"/>
      <c r="F94" s="28" t="str">
        <f>IF(E20="","",E20)</f>
        <v>Vyplň údaj</v>
      </c>
      <c r="G94" s="43"/>
      <c r="H94" s="43"/>
      <c r="I94" s="33" t="s">
        <v>31</v>
      </c>
      <c r="J94" s="37" t="str">
        <f>E26</f>
        <v xml:space="preserve"> </v>
      </c>
      <c r="K94" s="43"/>
      <c r="L94" s="66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66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29.28" customHeight="1">
      <c r="A96" s="41"/>
      <c r="B96" s="42"/>
      <c r="C96" s="202" t="s">
        <v>121</v>
      </c>
      <c r="D96" s="160"/>
      <c r="E96" s="160"/>
      <c r="F96" s="160"/>
      <c r="G96" s="160"/>
      <c r="H96" s="160"/>
      <c r="I96" s="160"/>
      <c r="J96" s="203" t="s">
        <v>122</v>
      </c>
      <c r="K96" s="160"/>
      <c r="L96" s="66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0.32" customHeight="1">
      <c r="A97" s="41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66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2" customFormat="1" ht="22.8" customHeight="1">
      <c r="A98" s="41"/>
      <c r="B98" s="42"/>
      <c r="C98" s="204" t="s">
        <v>123</v>
      </c>
      <c r="D98" s="43"/>
      <c r="E98" s="43"/>
      <c r="F98" s="43"/>
      <c r="G98" s="43"/>
      <c r="H98" s="43"/>
      <c r="I98" s="43"/>
      <c r="J98" s="113">
        <f>J141</f>
        <v>0</v>
      </c>
      <c r="K98" s="43"/>
      <c r="L98" s="66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U98" s="18" t="s">
        <v>124</v>
      </c>
    </row>
    <row r="99" s="9" customFormat="1" ht="24.96" customHeight="1">
      <c r="A99" s="9"/>
      <c r="B99" s="205"/>
      <c r="C99" s="206"/>
      <c r="D99" s="207" t="s">
        <v>125</v>
      </c>
      <c r="E99" s="208"/>
      <c r="F99" s="208"/>
      <c r="G99" s="208"/>
      <c r="H99" s="208"/>
      <c r="I99" s="208"/>
      <c r="J99" s="209">
        <f>J142</f>
        <v>0</v>
      </c>
      <c r="K99" s="206"/>
      <c r="L99" s="21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11"/>
      <c r="C100" s="136"/>
      <c r="D100" s="212" t="s">
        <v>126</v>
      </c>
      <c r="E100" s="213"/>
      <c r="F100" s="213"/>
      <c r="G100" s="213"/>
      <c r="H100" s="213"/>
      <c r="I100" s="213"/>
      <c r="J100" s="214">
        <f>J143</f>
        <v>0</v>
      </c>
      <c r="K100" s="136"/>
      <c r="L100" s="21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11"/>
      <c r="C101" s="136"/>
      <c r="D101" s="212" t="s">
        <v>127</v>
      </c>
      <c r="E101" s="213"/>
      <c r="F101" s="213"/>
      <c r="G101" s="213"/>
      <c r="H101" s="213"/>
      <c r="I101" s="213"/>
      <c r="J101" s="214">
        <f>J270</f>
        <v>0</v>
      </c>
      <c r="K101" s="136"/>
      <c r="L101" s="21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11"/>
      <c r="C102" s="136"/>
      <c r="D102" s="212" t="s">
        <v>128</v>
      </c>
      <c r="E102" s="213"/>
      <c r="F102" s="213"/>
      <c r="G102" s="213"/>
      <c r="H102" s="213"/>
      <c r="I102" s="213"/>
      <c r="J102" s="214">
        <f>J277</f>
        <v>0</v>
      </c>
      <c r="K102" s="136"/>
      <c r="L102" s="21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11"/>
      <c r="C103" s="136"/>
      <c r="D103" s="212" t="s">
        <v>129</v>
      </c>
      <c r="E103" s="213"/>
      <c r="F103" s="213"/>
      <c r="G103" s="213"/>
      <c r="H103" s="213"/>
      <c r="I103" s="213"/>
      <c r="J103" s="214">
        <f>J283</f>
        <v>0</v>
      </c>
      <c r="K103" s="136"/>
      <c r="L103" s="21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11"/>
      <c r="C104" s="136"/>
      <c r="D104" s="212" t="s">
        <v>130</v>
      </c>
      <c r="E104" s="213"/>
      <c r="F104" s="213"/>
      <c r="G104" s="213"/>
      <c r="H104" s="213"/>
      <c r="I104" s="213"/>
      <c r="J104" s="214">
        <f>J308</f>
        <v>0</v>
      </c>
      <c r="K104" s="136"/>
      <c r="L104" s="21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11"/>
      <c r="C105" s="136"/>
      <c r="D105" s="212" t="s">
        <v>131</v>
      </c>
      <c r="E105" s="213"/>
      <c r="F105" s="213"/>
      <c r="G105" s="213"/>
      <c r="H105" s="213"/>
      <c r="I105" s="213"/>
      <c r="J105" s="214">
        <f>J355</f>
        <v>0</v>
      </c>
      <c r="K105" s="136"/>
      <c r="L105" s="21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11"/>
      <c r="C106" s="136"/>
      <c r="D106" s="212" t="s">
        <v>132</v>
      </c>
      <c r="E106" s="213"/>
      <c r="F106" s="213"/>
      <c r="G106" s="213"/>
      <c r="H106" s="213"/>
      <c r="I106" s="213"/>
      <c r="J106" s="214">
        <f>J362</f>
        <v>0</v>
      </c>
      <c r="K106" s="136"/>
      <c r="L106" s="21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11"/>
      <c r="C107" s="136"/>
      <c r="D107" s="212" t="s">
        <v>133</v>
      </c>
      <c r="E107" s="213"/>
      <c r="F107" s="213"/>
      <c r="G107" s="213"/>
      <c r="H107" s="213"/>
      <c r="I107" s="213"/>
      <c r="J107" s="214">
        <f>J403</f>
        <v>0</v>
      </c>
      <c r="K107" s="136"/>
      <c r="L107" s="21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11"/>
      <c r="C108" s="136"/>
      <c r="D108" s="212" t="s">
        <v>134</v>
      </c>
      <c r="E108" s="213"/>
      <c r="F108" s="213"/>
      <c r="G108" s="213"/>
      <c r="H108" s="213"/>
      <c r="I108" s="213"/>
      <c r="J108" s="214">
        <f>J413</f>
        <v>0</v>
      </c>
      <c r="K108" s="136"/>
      <c r="L108" s="21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11"/>
      <c r="C109" s="136"/>
      <c r="D109" s="212" t="s">
        <v>135</v>
      </c>
      <c r="E109" s="213"/>
      <c r="F109" s="213"/>
      <c r="G109" s="213"/>
      <c r="H109" s="213"/>
      <c r="I109" s="213"/>
      <c r="J109" s="214">
        <f>J427</f>
        <v>0</v>
      </c>
      <c r="K109" s="136"/>
      <c r="L109" s="21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41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66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</row>
    <row r="111" s="2" customFormat="1" ht="6.96" customHeight="1">
      <c r="A111" s="41"/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66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</row>
    <row r="112" s="2" customFormat="1" ht="29.28" customHeight="1">
      <c r="A112" s="41"/>
      <c r="B112" s="42"/>
      <c r="C112" s="204" t="s">
        <v>136</v>
      </c>
      <c r="D112" s="43"/>
      <c r="E112" s="43"/>
      <c r="F112" s="43"/>
      <c r="G112" s="43"/>
      <c r="H112" s="43"/>
      <c r="I112" s="43"/>
      <c r="J112" s="216">
        <f>ROUND(J113 + J114 + J115 + J116 + J117 + J118,2)</f>
        <v>0</v>
      </c>
      <c r="K112" s="43"/>
      <c r="L112" s="66"/>
      <c r="N112" s="217" t="s">
        <v>39</v>
      </c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</row>
    <row r="113" s="2" customFormat="1" ht="18" customHeight="1">
      <c r="A113" s="41"/>
      <c r="B113" s="42"/>
      <c r="C113" s="43"/>
      <c r="D113" s="155" t="s">
        <v>137</v>
      </c>
      <c r="E113" s="150"/>
      <c r="F113" s="150"/>
      <c r="G113" s="43"/>
      <c r="H113" s="43"/>
      <c r="I113" s="43"/>
      <c r="J113" s="151">
        <v>0</v>
      </c>
      <c r="K113" s="43"/>
      <c r="L113" s="218"/>
      <c r="M113" s="219"/>
      <c r="N113" s="220" t="s">
        <v>40</v>
      </c>
      <c r="O113" s="219"/>
      <c r="P113" s="219"/>
      <c r="Q113" s="219"/>
      <c r="R113" s="219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219"/>
      <c r="AV113" s="219"/>
      <c r="AW113" s="219"/>
      <c r="AX113" s="219"/>
      <c r="AY113" s="222" t="s">
        <v>138</v>
      </c>
      <c r="AZ113" s="219"/>
      <c r="BA113" s="219"/>
      <c r="BB113" s="219"/>
      <c r="BC113" s="219"/>
      <c r="BD113" s="219"/>
      <c r="BE113" s="223">
        <f>IF(N113="základní",J113,0)</f>
        <v>0</v>
      </c>
      <c r="BF113" s="223">
        <f>IF(N113="snížená",J113,0)</f>
        <v>0</v>
      </c>
      <c r="BG113" s="223">
        <f>IF(N113="zákl. přenesená",J113,0)</f>
        <v>0</v>
      </c>
      <c r="BH113" s="223">
        <f>IF(N113="sníž. přenesená",J113,0)</f>
        <v>0</v>
      </c>
      <c r="BI113" s="223">
        <f>IF(N113="nulová",J113,0)</f>
        <v>0</v>
      </c>
      <c r="BJ113" s="222" t="s">
        <v>82</v>
      </c>
      <c r="BK113" s="219"/>
      <c r="BL113" s="219"/>
      <c r="BM113" s="219"/>
    </row>
    <row r="114" s="2" customFormat="1" ht="18" customHeight="1">
      <c r="A114" s="41"/>
      <c r="B114" s="42"/>
      <c r="C114" s="43"/>
      <c r="D114" s="155" t="s">
        <v>139</v>
      </c>
      <c r="E114" s="150"/>
      <c r="F114" s="150"/>
      <c r="G114" s="43"/>
      <c r="H114" s="43"/>
      <c r="I114" s="43"/>
      <c r="J114" s="151">
        <v>0</v>
      </c>
      <c r="K114" s="43"/>
      <c r="L114" s="218"/>
      <c r="M114" s="219"/>
      <c r="N114" s="220" t="s">
        <v>40</v>
      </c>
      <c r="O114" s="219"/>
      <c r="P114" s="219"/>
      <c r="Q114" s="219"/>
      <c r="R114" s="219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9"/>
      <c r="AT114" s="219"/>
      <c r="AU114" s="219"/>
      <c r="AV114" s="219"/>
      <c r="AW114" s="219"/>
      <c r="AX114" s="219"/>
      <c r="AY114" s="222" t="s">
        <v>138</v>
      </c>
      <c r="AZ114" s="219"/>
      <c r="BA114" s="219"/>
      <c r="BB114" s="219"/>
      <c r="BC114" s="219"/>
      <c r="BD114" s="219"/>
      <c r="BE114" s="223">
        <f>IF(N114="základní",J114,0)</f>
        <v>0</v>
      </c>
      <c r="BF114" s="223">
        <f>IF(N114="snížená",J114,0)</f>
        <v>0</v>
      </c>
      <c r="BG114" s="223">
        <f>IF(N114="zákl. přenesená",J114,0)</f>
        <v>0</v>
      </c>
      <c r="BH114" s="223">
        <f>IF(N114="sníž. přenesená",J114,0)</f>
        <v>0</v>
      </c>
      <c r="BI114" s="223">
        <f>IF(N114="nulová",J114,0)</f>
        <v>0</v>
      </c>
      <c r="BJ114" s="222" t="s">
        <v>82</v>
      </c>
      <c r="BK114" s="219"/>
      <c r="BL114" s="219"/>
      <c r="BM114" s="219"/>
    </row>
    <row r="115" s="2" customFormat="1" ht="18" customHeight="1">
      <c r="A115" s="41"/>
      <c r="B115" s="42"/>
      <c r="C115" s="43"/>
      <c r="D115" s="155" t="s">
        <v>140</v>
      </c>
      <c r="E115" s="150"/>
      <c r="F115" s="150"/>
      <c r="G115" s="43"/>
      <c r="H115" s="43"/>
      <c r="I115" s="43"/>
      <c r="J115" s="151">
        <v>0</v>
      </c>
      <c r="K115" s="43"/>
      <c r="L115" s="218"/>
      <c r="M115" s="219"/>
      <c r="N115" s="220" t="s">
        <v>40</v>
      </c>
      <c r="O115" s="219"/>
      <c r="P115" s="219"/>
      <c r="Q115" s="219"/>
      <c r="R115" s="219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9"/>
      <c r="AT115" s="219"/>
      <c r="AU115" s="219"/>
      <c r="AV115" s="219"/>
      <c r="AW115" s="219"/>
      <c r="AX115" s="219"/>
      <c r="AY115" s="222" t="s">
        <v>138</v>
      </c>
      <c r="AZ115" s="219"/>
      <c r="BA115" s="219"/>
      <c r="BB115" s="219"/>
      <c r="BC115" s="219"/>
      <c r="BD115" s="219"/>
      <c r="BE115" s="223">
        <f>IF(N115="základní",J115,0)</f>
        <v>0</v>
      </c>
      <c r="BF115" s="223">
        <f>IF(N115="snížená",J115,0)</f>
        <v>0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222" t="s">
        <v>82</v>
      </c>
      <c r="BK115" s="219"/>
      <c r="BL115" s="219"/>
      <c r="BM115" s="219"/>
    </row>
    <row r="116" s="2" customFormat="1" ht="18" customHeight="1">
      <c r="A116" s="41"/>
      <c r="B116" s="42"/>
      <c r="C116" s="43"/>
      <c r="D116" s="155" t="s">
        <v>141</v>
      </c>
      <c r="E116" s="150"/>
      <c r="F116" s="150"/>
      <c r="G116" s="43"/>
      <c r="H116" s="43"/>
      <c r="I116" s="43"/>
      <c r="J116" s="151">
        <v>0</v>
      </c>
      <c r="K116" s="43"/>
      <c r="L116" s="218"/>
      <c r="M116" s="219"/>
      <c r="N116" s="220" t="s">
        <v>40</v>
      </c>
      <c r="O116" s="219"/>
      <c r="P116" s="219"/>
      <c r="Q116" s="219"/>
      <c r="R116" s="219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  <c r="AQ116" s="219"/>
      <c r="AR116" s="219"/>
      <c r="AS116" s="219"/>
      <c r="AT116" s="219"/>
      <c r="AU116" s="219"/>
      <c r="AV116" s="219"/>
      <c r="AW116" s="219"/>
      <c r="AX116" s="219"/>
      <c r="AY116" s="222" t="s">
        <v>138</v>
      </c>
      <c r="AZ116" s="219"/>
      <c r="BA116" s="219"/>
      <c r="BB116" s="219"/>
      <c r="BC116" s="219"/>
      <c r="BD116" s="219"/>
      <c r="BE116" s="223">
        <f>IF(N116="základní",J116,0)</f>
        <v>0</v>
      </c>
      <c r="BF116" s="223">
        <f>IF(N116="snížená",J116,0)</f>
        <v>0</v>
      </c>
      <c r="BG116" s="223">
        <f>IF(N116="zákl. přenesená",J116,0)</f>
        <v>0</v>
      </c>
      <c r="BH116" s="223">
        <f>IF(N116="sníž. přenesená",J116,0)</f>
        <v>0</v>
      </c>
      <c r="BI116" s="223">
        <f>IF(N116="nulová",J116,0)</f>
        <v>0</v>
      </c>
      <c r="BJ116" s="222" t="s">
        <v>82</v>
      </c>
      <c r="BK116" s="219"/>
      <c r="BL116" s="219"/>
      <c r="BM116" s="219"/>
    </row>
    <row r="117" s="2" customFormat="1" ht="18" customHeight="1">
      <c r="A117" s="41"/>
      <c r="B117" s="42"/>
      <c r="C117" s="43"/>
      <c r="D117" s="155" t="s">
        <v>142</v>
      </c>
      <c r="E117" s="150"/>
      <c r="F117" s="150"/>
      <c r="G117" s="43"/>
      <c r="H117" s="43"/>
      <c r="I117" s="43"/>
      <c r="J117" s="151">
        <v>0</v>
      </c>
      <c r="K117" s="43"/>
      <c r="L117" s="218"/>
      <c r="M117" s="219"/>
      <c r="N117" s="220" t="s">
        <v>40</v>
      </c>
      <c r="O117" s="219"/>
      <c r="P117" s="219"/>
      <c r="Q117" s="219"/>
      <c r="R117" s="219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9"/>
      <c r="AT117" s="219"/>
      <c r="AU117" s="219"/>
      <c r="AV117" s="219"/>
      <c r="AW117" s="219"/>
      <c r="AX117" s="219"/>
      <c r="AY117" s="222" t="s">
        <v>138</v>
      </c>
      <c r="AZ117" s="219"/>
      <c r="BA117" s="219"/>
      <c r="BB117" s="219"/>
      <c r="BC117" s="219"/>
      <c r="BD117" s="219"/>
      <c r="BE117" s="223">
        <f>IF(N117="základní",J117,0)</f>
        <v>0</v>
      </c>
      <c r="BF117" s="223">
        <f>IF(N117="snížená",J117,0)</f>
        <v>0</v>
      </c>
      <c r="BG117" s="223">
        <f>IF(N117="zákl. přenesená",J117,0)</f>
        <v>0</v>
      </c>
      <c r="BH117" s="223">
        <f>IF(N117="sníž. přenesená",J117,0)</f>
        <v>0</v>
      </c>
      <c r="BI117" s="223">
        <f>IF(N117="nulová",J117,0)</f>
        <v>0</v>
      </c>
      <c r="BJ117" s="222" t="s">
        <v>82</v>
      </c>
      <c r="BK117" s="219"/>
      <c r="BL117" s="219"/>
      <c r="BM117" s="219"/>
    </row>
    <row r="118" s="2" customFormat="1" ht="18" customHeight="1">
      <c r="A118" s="41"/>
      <c r="B118" s="42"/>
      <c r="C118" s="43"/>
      <c r="D118" s="150" t="s">
        <v>143</v>
      </c>
      <c r="E118" s="43"/>
      <c r="F118" s="43"/>
      <c r="G118" s="43"/>
      <c r="H118" s="43"/>
      <c r="I118" s="43"/>
      <c r="J118" s="151">
        <f>ROUND(J32*T118,2)</f>
        <v>0</v>
      </c>
      <c r="K118" s="43"/>
      <c r="L118" s="218"/>
      <c r="M118" s="219"/>
      <c r="N118" s="220" t="s">
        <v>40</v>
      </c>
      <c r="O118" s="219"/>
      <c r="P118" s="219"/>
      <c r="Q118" s="219"/>
      <c r="R118" s="219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19"/>
      <c r="AP118" s="219"/>
      <c r="AQ118" s="219"/>
      <c r="AR118" s="219"/>
      <c r="AS118" s="219"/>
      <c r="AT118" s="219"/>
      <c r="AU118" s="219"/>
      <c r="AV118" s="219"/>
      <c r="AW118" s="219"/>
      <c r="AX118" s="219"/>
      <c r="AY118" s="222" t="s">
        <v>144</v>
      </c>
      <c r="AZ118" s="219"/>
      <c r="BA118" s="219"/>
      <c r="BB118" s="219"/>
      <c r="BC118" s="219"/>
      <c r="BD118" s="219"/>
      <c r="BE118" s="223">
        <f>IF(N118="základní",J118,0)</f>
        <v>0</v>
      </c>
      <c r="BF118" s="223">
        <f>IF(N118="snížená",J118,0)</f>
        <v>0</v>
      </c>
      <c r="BG118" s="223">
        <f>IF(N118="zákl. přenesená",J118,0)</f>
        <v>0</v>
      </c>
      <c r="BH118" s="223">
        <f>IF(N118="sníž. přenesená",J118,0)</f>
        <v>0</v>
      </c>
      <c r="BI118" s="223">
        <f>IF(N118="nulová",J118,0)</f>
        <v>0</v>
      </c>
      <c r="BJ118" s="222" t="s">
        <v>82</v>
      </c>
      <c r="BK118" s="219"/>
      <c r="BL118" s="219"/>
      <c r="BM118" s="219"/>
    </row>
    <row r="119" s="2" customFormat="1">
      <c r="A119" s="41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66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</row>
    <row r="120" s="2" customFormat="1" ht="29.28" customHeight="1">
      <c r="A120" s="41"/>
      <c r="B120" s="42"/>
      <c r="C120" s="159" t="s">
        <v>113</v>
      </c>
      <c r="D120" s="160"/>
      <c r="E120" s="160"/>
      <c r="F120" s="160"/>
      <c r="G120" s="160"/>
      <c r="H120" s="160"/>
      <c r="I120" s="160"/>
      <c r="J120" s="161">
        <f>ROUND(J98+J112,2)</f>
        <v>0</v>
      </c>
      <c r="K120" s="160"/>
      <c r="L120" s="66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</row>
    <row r="121" s="2" customFormat="1" ht="6.96" customHeight="1">
      <c r="A121" s="41"/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66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</row>
    <row r="125" s="2" customFormat="1" ht="6.96" customHeight="1">
      <c r="A125" s="41"/>
      <c r="B125" s="71"/>
      <c r="C125" s="72"/>
      <c r="D125" s="72"/>
      <c r="E125" s="72"/>
      <c r="F125" s="72"/>
      <c r="G125" s="72"/>
      <c r="H125" s="72"/>
      <c r="I125" s="72"/>
      <c r="J125" s="72"/>
      <c r="K125" s="72"/>
      <c r="L125" s="66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</row>
    <row r="126" s="2" customFormat="1" ht="24.96" customHeight="1">
      <c r="A126" s="41"/>
      <c r="B126" s="42"/>
      <c r="C126" s="24" t="s">
        <v>145</v>
      </c>
      <c r="D126" s="43"/>
      <c r="E126" s="43"/>
      <c r="F126" s="43"/>
      <c r="G126" s="43"/>
      <c r="H126" s="43"/>
      <c r="I126" s="43"/>
      <c r="J126" s="43"/>
      <c r="K126" s="43"/>
      <c r="L126" s="66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</row>
    <row r="127" s="2" customFormat="1" ht="6.96" customHeight="1">
      <c r="A127" s="41"/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66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  <row r="128" s="2" customFormat="1" ht="12" customHeight="1">
      <c r="A128" s="41"/>
      <c r="B128" s="42"/>
      <c r="C128" s="33" t="s">
        <v>16</v>
      </c>
      <c r="D128" s="43"/>
      <c r="E128" s="43"/>
      <c r="F128" s="43"/>
      <c r="G128" s="43"/>
      <c r="H128" s="43"/>
      <c r="I128" s="43"/>
      <c r="J128" s="43"/>
      <c r="K128" s="43"/>
      <c r="L128" s="66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  <row r="129" s="2" customFormat="1" ht="16.5" customHeight="1">
      <c r="A129" s="41"/>
      <c r="B129" s="42"/>
      <c r="C129" s="43"/>
      <c r="D129" s="43"/>
      <c r="E129" s="201" t="str">
        <f>E7</f>
        <v>Babice - prodloužení vodovodu a kanalizace</v>
      </c>
      <c r="F129" s="33"/>
      <c r="G129" s="33"/>
      <c r="H129" s="33"/>
      <c r="I129" s="43"/>
      <c r="J129" s="43"/>
      <c r="K129" s="43"/>
      <c r="L129" s="66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</row>
    <row r="130" s="1" customFormat="1" ht="12" customHeight="1">
      <c r="B130" s="22"/>
      <c r="C130" s="33" t="s">
        <v>115</v>
      </c>
      <c r="D130" s="23"/>
      <c r="E130" s="23"/>
      <c r="F130" s="23"/>
      <c r="G130" s="23"/>
      <c r="H130" s="23"/>
      <c r="I130" s="23"/>
      <c r="J130" s="23"/>
      <c r="K130" s="23"/>
      <c r="L130" s="21"/>
    </row>
    <row r="131" s="2" customFormat="1" ht="16.5" customHeight="1">
      <c r="A131" s="41"/>
      <c r="B131" s="42"/>
      <c r="C131" s="43"/>
      <c r="D131" s="43"/>
      <c r="E131" s="201" t="s">
        <v>116</v>
      </c>
      <c r="F131" s="43"/>
      <c r="G131" s="43"/>
      <c r="H131" s="43"/>
      <c r="I131" s="43"/>
      <c r="J131" s="43"/>
      <c r="K131" s="43"/>
      <c r="L131" s="66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</row>
    <row r="132" s="2" customFormat="1" ht="12" customHeight="1">
      <c r="A132" s="41"/>
      <c r="B132" s="42"/>
      <c r="C132" s="33" t="s">
        <v>117</v>
      </c>
      <c r="D132" s="43"/>
      <c r="E132" s="43"/>
      <c r="F132" s="43"/>
      <c r="G132" s="43"/>
      <c r="H132" s="43"/>
      <c r="I132" s="43"/>
      <c r="J132" s="43"/>
      <c r="K132" s="43"/>
      <c r="L132" s="66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</row>
    <row r="133" s="2" customFormat="1" ht="16.5" customHeight="1">
      <c r="A133" s="41"/>
      <c r="B133" s="42"/>
      <c r="C133" s="43"/>
      <c r="D133" s="43"/>
      <c r="E133" s="79" t="str">
        <f>E11</f>
        <v>SO01.01 - Vodovodní řad</v>
      </c>
      <c r="F133" s="43"/>
      <c r="G133" s="43"/>
      <c r="H133" s="43"/>
      <c r="I133" s="43"/>
      <c r="J133" s="43"/>
      <c r="K133" s="43"/>
      <c r="L133" s="66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</row>
    <row r="134" s="2" customFormat="1" ht="6.96" customHeight="1">
      <c r="A134" s="41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66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</row>
    <row r="135" s="2" customFormat="1" ht="12" customHeight="1">
      <c r="A135" s="41"/>
      <c r="B135" s="42"/>
      <c r="C135" s="33" t="s">
        <v>20</v>
      </c>
      <c r="D135" s="43"/>
      <c r="E135" s="43"/>
      <c r="F135" s="28" t="str">
        <f>F14</f>
        <v xml:space="preserve"> </v>
      </c>
      <c r="G135" s="43"/>
      <c r="H135" s="43"/>
      <c r="I135" s="33" t="s">
        <v>22</v>
      </c>
      <c r="J135" s="82" t="str">
        <f>IF(J14="","",J14)</f>
        <v>16. 11. 2020</v>
      </c>
      <c r="K135" s="43"/>
      <c r="L135" s="66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</row>
    <row r="136" s="2" customFormat="1" ht="6.96" customHeight="1">
      <c r="A136" s="41"/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66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</row>
    <row r="137" s="2" customFormat="1" ht="15.15" customHeight="1">
      <c r="A137" s="41"/>
      <c r="B137" s="42"/>
      <c r="C137" s="33" t="s">
        <v>24</v>
      </c>
      <c r="D137" s="43"/>
      <c r="E137" s="43"/>
      <c r="F137" s="28" t="str">
        <f>E17</f>
        <v xml:space="preserve"> </v>
      </c>
      <c r="G137" s="43"/>
      <c r="H137" s="43"/>
      <c r="I137" s="33" t="s">
        <v>29</v>
      </c>
      <c r="J137" s="37" t="str">
        <f>E23</f>
        <v xml:space="preserve"> </v>
      </c>
      <c r="K137" s="43"/>
      <c r="L137" s="66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</row>
    <row r="138" s="2" customFormat="1" ht="15.15" customHeight="1">
      <c r="A138" s="41"/>
      <c r="B138" s="42"/>
      <c r="C138" s="33" t="s">
        <v>27</v>
      </c>
      <c r="D138" s="43"/>
      <c r="E138" s="43"/>
      <c r="F138" s="28" t="str">
        <f>IF(E20="","",E20)</f>
        <v>Vyplň údaj</v>
      </c>
      <c r="G138" s="43"/>
      <c r="H138" s="43"/>
      <c r="I138" s="33" t="s">
        <v>31</v>
      </c>
      <c r="J138" s="37" t="str">
        <f>E26</f>
        <v xml:space="preserve"> </v>
      </c>
      <c r="K138" s="43"/>
      <c r="L138" s="66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</row>
    <row r="139" s="2" customFormat="1" ht="10.32" customHeight="1">
      <c r="A139" s="41"/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66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</row>
    <row r="140" s="11" customFormat="1" ht="29.28" customHeight="1">
      <c r="A140" s="224"/>
      <c r="B140" s="225"/>
      <c r="C140" s="226" t="s">
        <v>146</v>
      </c>
      <c r="D140" s="227" t="s">
        <v>60</v>
      </c>
      <c r="E140" s="227" t="s">
        <v>56</v>
      </c>
      <c r="F140" s="227" t="s">
        <v>57</v>
      </c>
      <c r="G140" s="227" t="s">
        <v>147</v>
      </c>
      <c r="H140" s="227" t="s">
        <v>148</v>
      </c>
      <c r="I140" s="227" t="s">
        <v>149</v>
      </c>
      <c r="J140" s="227" t="s">
        <v>122</v>
      </c>
      <c r="K140" s="228" t="s">
        <v>150</v>
      </c>
      <c r="L140" s="229"/>
      <c r="M140" s="103" t="s">
        <v>1</v>
      </c>
      <c r="N140" s="104" t="s">
        <v>39</v>
      </c>
      <c r="O140" s="104" t="s">
        <v>151</v>
      </c>
      <c r="P140" s="104" t="s">
        <v>152</v>
      </c>
      <c r="Q140" s="104" t="s">
        <v>153</v>
      </c>
      <c r="R140" s="104" t="s">
        <v>154</v>
      </c>
      <c r="S140" s="104" t="s">
        <v>155</v>
      </c>
      <c r="T140" s="105" t="s">
        <v>156</v>
      </c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</row>
    <row r="141" s="2" customFormat="1" ht="22.8" customHeight="1">
      <c r="A141" s="41"/>
      <c r="B141" s="42"/>
      <c r="C141" s="110" t="s">
        <v>157</v>
      </c>
      <c r="D141" s="43"/>
      <c r="E141" s="43"/>
      <c r="F141" s="43"/>
      <c r="G141" s="43"/>
      <c r="H141" s="43"/>
      <c r="I141" s="43"/>
      <c r="J141" s="230">
        <f>BK141</f>
        <v>0</v>
      </c>
      <c r="K141" s="43"/>
      <c r="L141" s="44"/>
      <c r="M141" s="106"/>
      <c r="N141" s="231"/>
      <c r="O141" s="107"/>
      <c r="P141" s="232">
        <f>P142</f>
        <v>0</v>
      </c>
      <c r="Q141" s="107"/>
      <c r="R141" s="232">
        <f>R142</f>
        <v>2.6630935349999998</v>
      </c>
      <c r="S141" s="107"/>
      <c r="T141" s="233">
        <f>T142</f>
        <v>9.5350000000000001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8" t="s">
        <v>74</v>
      </c>
      <c r="AU141" s="18" t="s">
        <v>124</v>
      </c>
      <c r="BK141" s="234">
        <f>BK142</f>
        <v>0</v>
      </c>
    </row>
    <row r="142" s="12" customFormat="1" ht="25.92" customHeight="1">
      <c r="A142" s="12"/>
      <c r="B142" s="235"/>
      <c r="C142" s="236"/>
      <c r="D142" s="237" t="s">
        <v>74</v>
      </c>
      <c r="E142" s="238" t="s">
        <v>158</v>
      </c>
      <c r="F142" s="238" t="s">
        <v>159</v>
      </c>
      <c r="G142" s="236"/>
      <c r="H142" s="236"/>
      <c r="I142" s="239"/>
      <c r="J142" s="240">
        <f>BK142</f>
        <v>0</v>
      </c>
      <c r="K142" s="236"/>
      <c r="L142" s="241"/>
      <c r="M142" s="242"/>
      <c r="N142" s="243"/>
      <c r="O142" s="243"/>
      <c r="P142" s="244">
        <f>P143+P270+P277+P283+P308+P355+P362+P403+P413+P427</f>
        <v>0</v>
      </c>
      <c r="Q142" s="243"/>
      <c r="R142" s="244">
        <f>R143+R270+R277+R283+R308+R355+R362+R403+R413+R427</f>
        <v>2.6630935349999998</v>
      </c>
      <c r="S142" s="243"/>
      <c r="T142" s="245">
        <f>T143+T270+T277+T283+T308+T355+T362+T403+T413+T427</f>
        <v>9.5350000000000001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46" t="s">
        <v>82</v>
      </c>
      <c r="AT142" s="247" t="s">
        <v>74</v>
      </c>
      <c r="AU142" s="247" t="s">
        <v>75</v>
      </c>
      <c r="AY142" s="246" t="s">
        <v>160</v>
      </c>
      <c r="BK142" s="248">
        <f>BK143+BK270+BK277+BK283+BK308+BK355+BK362+BK403+BK413+BK427</f>
        <v>0</v>
      </c>
    </row>
    <row r="143" s="12" customFormat="1" ht="22.8" customHeight="1">
      <c r="A143" s="12"/>
      <c r="B143" s="235"/>
      <c r="C143" s="236"/>
      <c r="D143" s="237" t="s">
        <v>74</v>
      </c>
      <c r="E143" s="249" t="s">
        <v>82</v>
      </c>
      <c r="F143" s="249" t="s">
        <v>161</v>
      </c>
      <c r="G143" s="236"/>
      <c r="H143" s="236"/>
      <c r="I143" s="239"/>
      <c r="J143" s="250">
        <f>BK143</f>
        <v>0</v>
      </c>
      <c r="K143" s="236"/>
      <c r="L143" s="241"/>
      <c r="M143" s="242"/>
      <c r="N143" s="243"/>
      <c r="O143" s="243"/>
      <c r="P143" s="244">
        <f>SUM(P144:P269)</f>
        <v>0</v>
      </c>
      <c r="Q143" s="243"/>
      <c r="R143" s="244">
        <f>SUM(R144:R269)</f>
        <v>0.29896518999999999</v>
      </c>
      <c r="S143" s="243"/>
      <c r="T143" s="245">
        <f>SUM(T144:T269)</f>
        <v>9.5350000000000001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46" t="s">
        <v>82</v>
      </c>
      <c r="AT143" s="247" t="s">
        <v>74</v>
      </c>
      <c r="AU143" s="247" t="s">
        <v>82</v>
      </c>
      <c r="AY143" s="246" t="s">
        <v>160</v>
      </c>
      <c r="BK143" s="248">
        <f>SUM(BK144:BK269)</f>
        <v>0</v>
      </c>
    </row>
    <row r="144" s="2" customFormat="1" ht="76.35" customHeight="1">
      <c r="A144" s="41"/>
      <c r="B144" s="42"/>
      <c r="C144" s="251" t="s">
        <v>82</v>
      </c>
      <c r="D144" s="251" t="s">
        <v>162</v>
      </c>
      <c r="E144" s="252" t="s">
        <v>163</v>
      </c>
      <c r="F144" s="253" t="s">
        <v>164</v>
      </c>
      <c r="G144" s="254" t="s">
        <v>165</v>
      </c>
      <c r="H144" s="255">
        <v>12</v>
      </c>
      <c r="I144" s="256"/>
      <c r="J144" s="257">
        <f>ROUND(I144*H144,2)</f>
        <v>0</v>
      </c>
      <c r="K144" s="253" t="s">
        <v>166</v>
      </c>
      <c r="L144" s="44"/>
      <c r="M144" s="258" t="s">
        <v>1</v>
      </c>
      <c r="N144" s="259" t="s">
        <v>40</v>
      </c>
      <c r="O144" s="94"/>
      <c r="P144" s="260">
        <f>O144*H144</f>
        <v>0</v>
      </c>
      <c r="Q144" s="260">
        <v>0</v>
      </c>
      <c r="R144" s="260">
        <f>Q144*H144</f>
        <v>0</v>
      </c>
      <c r="S144" s="260">
        <v>0.44</v>
      </c>
      <c r="T144" s="261">
        <f>S144*H144</f>
        <v>5.2800000000000002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62" t="s">
        <v>167</v>
      </c>
      <c r="AT144" s="262" t="s">
        <v>162</v>
      </c>
      <c r="AU144" s="262" t="s">
        <v>84</v>
      </c>
      <c r="AY144" s="18" t="s">
        <v>160</v>
      </c>
      <c r="BE144" s="154">
        <f>IF(N144="základní",J144,0)</f>
        <v>0</v>
      </c>
      <c r="BF144" s="154">
        <f>IF(N144="snížená",J144,0)</f>
        <v>0</v>
      </c>
      <c r="BG144" s="154">
        <f>IF(N144="zákl. přenesená",J144,0)</f>
        <v>0</v>
      </c>
      <c r="BH144" s="154">
        <f>IF(N144="sníž. přenesená",J144,0)</f>
        <v>0</v>
      </c>
      <c r="BI144" s="154">
        <f>IF(N144="nulová",J144,0)</f>
        <v>0</v>
      </c>
      <c r="BJ144" s="18" t="s">
        <v>82</v>
      </c>
      <c r="BK144" s="154">
        <f>ROUND(I144*H144,2)</f>
        <v>0</v>
      </c>
      <c r="BL144" s="18" t="s">
        <v>167</v>
      </c>
      <c r="BM144" s="262" t="s">
        <v>168</v>
      </c>
    </row>
    <row r="145" s="13" customFormat="1">
      <c r="A145" s="13"/>
      <c r="B145" s="263"/>
      <c r="C145" s="264"/>
      <c r="D145" s="265" t="s">
        <v>169</v>
      </c>
      <c r="E145" s="266" t="s">
        <v>1</v>
      </c>
      <c r="F145" s="267" t="s">
        <v>170</v>
      </c>
      <c r="G145" s="264"/>
      <c r="H145" s="266" t="s">
        <v>1</v>
      </c>
      <c r="I145" s="268"/>
      <c r="J145" s="264"/>
      <c r="K145" s="264"/>
      <c r="L145" s="269"/>
      <c r="M145" s="270"/>
      <c r="N145" s="271"/>
      <c r="O145" s="271"/>
      <c r="P145" s="271"/>
      <c r="Q145" s="271"/>
      <c r="R145" s="271"/>
      <c r="S145" s="271"/>
      <c r="T145" s="27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73" t="s">
        <v>169</v>
      </c>
      <c r="AU145" s="273" t="s">
        <v>84</v>
      </c>
      <c r="AV145" s="13" t="s">
        <v>82</v>
      </c>
      <c r="AW145" s="13" t="s">
        <v>30</v>
      </c>
      <c r="AX145" s="13" t="s">
        <v>75</v>
      </c>
      <c r="AY145" s="273" t="s">
        <v>160</v>
      </c>
    </row>
    <row r="146" s="14" customFormat="1">
      <c r="A146" s="14"/>
      <c r="B146" s="274"/>
      <c r="C146" s="275"/>
      <c r="D146" s="265" t="s">
        <v>169</v>
      </c>
      <c r="E146" s="276" t="s">
        <v>1</v>
      </c>
      <c r="F146" s="277" t="s">
        <v>171</v>
      </c>
      <c r="G146" s="275"/>
      <c r="H146" s="278">
        <v>12</v>
      </c>
      <c r="I146" s="279"/>
      <c r="J146" s="275"/>
      <c r="K146" s="275"/>
      <c r="L146" s="280"/>
      <c r="M146" s="281"/>
      <c r="N146" s="282"/>
      <c r="O146" s="282"/>
      <c r="P146" s="282"/>
      <c r="Q146" s="282"/>
      <c r="R146" s="282"/>
      <c r="S146" s="282"/>
      <c r="T146" s="28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84" t="s">
        <v>169</v>
      </c>
      <c r="AU146" s="284" t="s">
        <v>84</v>
      </c>
      <c r="AV146" s="14" t="s">
        <v>84</v>
      </c>
      <c r="AW146" s="14" t="s">
        <v>30</v>
      </c>
      <c r="AX146" s="14" t="s">
        <v>75</v>
      </c>
      <c r="AY146" s="284" t="s">
        <v>160</v>
      </c>
    </row>
    <row r="147" s="15" customFormat="1">
      <c r="A147" s="15"/>
      <c r="B147" s="285"/>
      <c r="C147" s="286"/>
      <c r="D147" s="265" t="s">
        <v>169</v>
      </c>
      <c r="E147" s="287" t="s">
        <v>1</v>
      </c>
      <c r="F147" s="288" t="s">
        <v>172</v>
      </c>
      <c r="G147" s="286"/>
      <c r="H147" s="289">
        <v>12</v>
      </c>
      <c r="I147" s="290"/>
      <c r="J147" s="286"/>
      <c r="K147" s="286"/>
      <c r="L147" s="291"/>
      <c r="M147" s="292"/>
      <c r="N147" s="293"/>
      <c r="O147" s="293"/>
      <c r="P147" s="293"/>
      <c r="Q147" s="293"/>
      <c r="R147" s="293"/>
      <c r="S147" s="293"/>
      <c r="T147" s="29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95" t="s">
        <v>169</v>
      </c>
      <c r="AU147" s="295" t="s">
        <v>84</v>
      </c>
      <c r="AV147" s="15" t="s">
        <v>167</v>
      </c>
      <c r="AW147" s="15" t="s">
        <v>30</v>
      </c>
      <c r="AX147" s="15" t="s">
        <v>82</v>
      </c>
      <c r="AY147" s="295" t="s">
        <v>160</v>
      </c>
    </row>
    <row r="148" s="2" customFormat="1" ht="37.8" customHeight="1">
      <c r="A148" s="41"/>
      <c r="B148" s="42"/>
      <c r="C148" s="251" t="s">
        <v>84</v>
      </c>
      <c r="D148" s="251" t="s">
        <v>162</v>
      </c>
      <c r="E148" s="252" t="s">
        <v>173</v>
      </c>
      <c r="F148" s="253" t="s">
        <v>174</v>
      </c>
      <c r="G148" s="254" t="s">
        <v>165</v>
      </c>
      <c r="H148" s="255">
        <v>13</v>
      </c>
      <c r="I148" s="256"/>
      <c r="J148" s="257">
        <f>ROUND(I148*H148,2)</f>
        <v>0</v>
      </c>
      <c r="K148" s="253" t="s">
        <v>166</v>
      </c>
      <c r="L148" s="44"/>
      <c r="M148" s="258" t="s">
        <v>1</v>
      </c>
      <c r="N148" s="259" t="s">
        <v>40</v>
      </c>
      <c r="O148" s="94"/>
      <c r="P148" s="260">
        <f>O148*H148</f>
        <v>0</v>
      </c>
      <c r="Q148" s="260">
        <v>4.0580000000000001E-05</v>
      </c>
      <c r="R148" s="260">
        <f>Q148*H148</f>
        <v>0.00052754000000000006</v>
      </c>
      <c r="S148" s="260">
        <v>0.11500000000000001</v>
      </c>
      <c r="T148" s="261">
        <f>S148*H148</f>
        <v>1.4950000000000001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62" t="s">
        <v>167</v>
      </c>
      <c r="AT148" s="262" t="s">
        <v>162</v>
      </c>
      <c r="AU148" s="262" t="s">
        <v>84</v>
      </c>
      <c r="AY148" s="18" t="s">
        <v>160</v>
      </c>
      <c r="BE148" s="154">
        <f>IF(N148="základní",J148,0)</f>
        <v>0</v>
      </c>
      <c r="BF148" s="154">
        <f>IF(N148="snížená",J148,0)</f>
        <v>0</v>
      </c>
      <c r="BG148" s="154">
        <f>IF(N148="zákl. přenesená",J148,0)</f>
        <v>0</v>
      </c>
      <c r="BH148" s="154">
        <f>IF(N148="sníž. přenesená",J148,0)</f>
        <v>0</v>
      </c>
      <c r="BI148" s="154">
        <f>IF(N148="nulová",J148,0)</f>
        <v>0</v>
      </c>
      <c r="BJ148" s="18" t="s">
        <v>82</v>
      </c>
      <c r="BK148" s="154">
        <f>ROUND(I148*H148,2)</f>
        <v>0</v>
      </c>
      <c r="BL148" s="18" t="s">
        <v>167</v>
      </c>
      <c r="BM148" s="262" t="s">
        <v>175</v>
      </c>
    </row>
    <row r="149" s="13" customFormat="1">
      <c r="A149" s="13"/>
      <c r="B149" s="263"/>
      <c r="C149" s="264"/>
      <c r="D149" s="265" t="s">
        <v>169</v>
      </c>
      <c r="E149" s="266" t="s">
        <v>1</v>
      </c>
      <c r="F149" s="267" t="s">
        <v>176</v>
      </c>
      <c r="G149" s="264"/>
      <c r="H149" s="266" t="s">
        <v>1</v>
      </c>
      <c r="I149" s="268"/>
      <c r="J149" s="264"/>
      <c r="K149" s="264"/>
      <c r="L149" s="269"/>
      <c r="M149" s="270"/>
      <c r="N149" s="271"/>
      <c r="O149" s="271"/>
      <c r="P149" s="271"/>
      <c r="Q149" s="271"/>
      <c r="R149" s="271"/>
      <c r="S149" s="271"/>
      <c r="T149" s="27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73" t="s">
        <v>169</v>
      </c>
      <c r="AU149" s="273" t="s">
        <v>84</v>
      </c>
      <c r="AV149" s="13" t="s">
        <v>82</v>
      </c>
      <c r="AW149" s="13" t="s">
        <v>30</v>
      </c>
      <c r="AX149" s="13" t="s">
        <v>75</v>
      </c>
      <c r="AY149" s="273" t="s">
        <v>160</v>
      </c>
    </row>
    <row r="150" s="14" customFormat="1">
      <c r="A150" s="14"/>
      <c r="B150" s="274"/>
      <c r="C150" s="275"/>
      <c r="D150" s="265" t="s">
        <v>169</v>
      </c>
      <c r="E150" s="276" t="s">
        <v>1</v>
      </c>
      <c r="F150" s="277" t="s">
        <v>177</v>
      </c>
      <c r="G150" s="275"/>
      <c r="H150" s="278">
        <v>13</v>
      </c>
      <c r="I150" s="279"/>
      <c r="J150" s="275"/>
      <c r="K150" s="275"/>
      <c r="L150" s="280"/>
      <c r="M150" s="281"/>
      <c r="N150" s="282"/>
      <c r="O150" s="282"/>
      <c r="P150" s="282"/>
      <c r="Q150" s="282"/>
      <c r="R150" s="282"/>
      <c r="S150" s="282"/>
      <c r="T150" s="28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84" t="s">
        <v>169</v>
      </c>
      <c r="AU150" s="284" t="s">
        <v>84</v>
      </c>
      <c r="AV150" s="14" t="s">
        <v>84</v>
      </c>
      <c r="AW150" s="14" t="s">
        <v>30</v>
      </c>
      <c r="AX150" s="14" t="s">
        <v>75</v>
      </c>
      <c r="AY150" s="284" t="s">
        <v>160</v>
      </c>
    </row>
    <row r="151" s="15" customFormat="1">
      <c r="A151" s="15"/>
      <c r="B151" s="285"/>
      <c r="C151" s="286"/>
      <c r="D151" s="265" t="s">
        <v>169</v>
      </c>
      <c r="E151" s="287" t="s">
        <v>1</v>
      </c>
      <c r="F151" s="288" t="s">
        <v>172</v>
      </c>
      <c r="G151" s="286"/>
      <c r="H151" s="289">
        <v>13</v>
      </c>
      <c r="I151" s="290"/>
      <c r="J151" s="286"/>
      <c r="K151" s="286"/>
      <c r="L151" s="291"/>
      <c r="M151" s="292"/>
      <c r="N151" s="293"/>
      <c r="O151" s="293"/>
      <c r="P151" s="293"/>
      <c r="Q151" s="293"/>
      <c r="R151" s="293"/>
      <c r="S151" s="293"/>
      <c r="T151" s="29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95" t="s">
        <v>169</v>
      </c>
      <c r="AU151" s="295" t="s">
        <v>84</v>
      </c>
      <c r="AV151" s="15" t="s">
        <v>167</v>
      </c>
      <c r="AW151" s="15" t="s">
        <v>30</v>
      </c>
      <c r="AX151" s="15" t="s">
        <v>82</v>
      </c>
      <c r="AY151" s="295" t="s">
        <v>160</v>
      </c>
    </row>
    <row r="152" s="2" customFormat="1" ht="37.8" customHeight="1">
      <c r="A152" s="41"/>
      <c r="B152" s="42"/>
      <c r="C152" s="251" t="s">
        <v>178</v>
      </c>
      <c r="D152" s="251" t="s">
        <v>162</v>
      </c>
      <c r="E152" s="252" t="s">
        <v>179</v>
      </c>
      <c r="F152" s="253" t="s">
        <v>180</v>
      </c>
      <c r="G152" s="254" t="s">
        <v>165</v>
      </c>
      <c r="H152" s="255">
        <v>12</v>
      </c>
      <c r="I152" s="256"/>
      <c r="J152" s="257">
        <f>ROUND(I152*H152,2)</f>
        <v>0</v>
      </c>
      <c r="K152" s="253" t="s">
        <v>166</v>
      </c>
      <c r="L152" s="44"/>
      <c r="M152" s="258" t="s">
        <v>1</v>
      </c>
      <c r="N152" s="259" t="s">
        <v>40</v>
      </c>
      <c r="O152" s="94"/>
      <c r="P152" s="260">
        <f>O152*H152</f>
        <v>0</v>
      </c>
      <c r="Q152" s="260">
        <v>7.8200000000000003E-05</v>
      </c>
      <c r="R152" s="260">
        <f>Q152*H152</f>
        <v>0.00093840000000000004</v>
      </c>
      <c r="S152" s="260">
        <v>0.23000000000000001</v>
      </c>
      <c r="T152" s="261">
        <f>S152*H152</f>
        <v>2.7600000000000002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62" t="s">
        <v>167</v>
      </c>
      <c r="AT152" s="262" t="s">
        <v>162</v>
      </c>
      <c r="AU152" s="262" t="s">
        <v>84</v>
      </c>
      <c r="AY152" s="18" t="s">
        <v>160</v>
      </c>
      <c r="BE152" s="154">
        <f>IF(N152="základní",J152,0)</f>
        <v>0</v>
      </c>
      <c r="BF152" s="154">
        <f>IF(N152="snížená",J152,0)</f>
        <v>0</v>
      </c>
      <c r="BG152" s="154">
        <f>IF(N152="zákl. přenesená",J152,0)</f>
        <v>0</v>
      </c>
      <c r="BH152" s="154">
        <f>IF(N152="sníž. přenesená",J152,0)</f>
        <v>0</v>
      </c>
      <c r="BI152" s="154">
        <f>IF(N152="nulová",J152,0)</f>
        <v>0</v>
      </c>
      <c r="BJ152" s="18" t="s">
        <v>82</v>
      </c>
      <c r="BK152" s="154">
        <f>ROUND(I152*H152,2)</f>
        <v>0</v>
      </c>
      <c r="BL152" s="18" t="s">
        <v>167</v>
      </c>
      <c r="BM152" s="262" t="s">
        <v>181</v>
      </c>
    </row>
    <row r="153" s="13" customFormat="1">
      <c r="A153" s="13"/>
      <c r="B153" s="263"/>
      <c r="C153" s="264"/>
      <c r="D153" s="265" t="s">
        <v>169</v>
      </c>
      <c r="E153" s="266" t="s">
        <v>1</v>
      </c>
      <c r="F153" s="267" t="s">
        <v>170</v>
      </c>
      <c r="G153" s="264"/>
      <c r="H153" s="266" t="s">
        <v>1</v>
      </c>
      <c r="I153" s="268"/>
      <c r="J153" s="264"/>
      <c r="K153" s="264"/>
      <c r="L153" s="269"/>
      <c r="M153" s="270"/>
      <c r="N153" s="271"/>
      <c r="O153" s="271"/>
      <c r="P153" s="271"/>
      <c r="Q153" s="271"/>
      <c r="R153" s="271"/>
      <c r="S153" s="271"/>
      <c r="T153" s="27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73" t="s">
        <v>169</v>
      </c>
      <c r="AU153" s="273" t="s">
        <v>84</v>
      </c>
      <c r="AV153" s="13" t="s">
        <v>82</v>
      </c>
      <c r="AW153" s="13" t="s">
        <v>30</v>
      </c>
      <c r="AX153" s="13" t="s">
        <v>75</v>
      </c>
      <c r="AY153" s="273" t="s">
        <v>160</v>
      </c>
    </row>
    <row r="154" s="14" customFormat="1">
      <c r="A154" s="14"/>
      <c r="B154" s="274"/>
      <c r="C154" s="275"/>
      <c r="D154" s="265" t="s">
        <v>169</v>
      </c>
      <c r="E154" s="276" t="s">
        <v>1</v>
      </c>
      <c r="F154" s="277" t="s">
        <v>171</v>
      </c>
      <c r="G154" s="275"/>
      <c r="H154" s="278">
        <v>12</v>
      </c>
      <c r="I154" s="279"/>
      <c r="J154" s="275"/>
      <c r="K154" s="275"/>
      <c r="L154" s="280"/>
      <c r="M154" s="281"/>
      <c r="N154" s="282"/>
      <c r="O154" s="282"/>
      <c r="P154" s="282"/>
      <c r="Q154" s="282"/>
      <c r="R154" s="282"/>
      <c r="S154" s="282"/>
      <c r="T154" s="28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84" t="s">
        <v>169</v>
      </c>
      <c r="AU154" s="284" t="s">
        <v>84</v>
      </c>
      <c r="AV154" s="14" t="s">
        <v>84</v>
      </c>
      <c r="AW154" s="14" t="s">
        <v>30</v>
      </c>
      <c r="AX154" s="14" t="s">
        <v>75</v>
      </c>
      <c r="AY154" s="284" t="s">
        <v>160</v>
      </c>
    </row>
    <row r="155" s="15" customFormat="1">
      <c r="A155" s="15"/>
      <c r="B155" s="285"/>
      <c r="C155" s="286"/>
      <c r="D155" s="265" t="s">
        <v>169</v>
      </c>
      <c r="E155" s="287" t="s">
        <v>1</v>
      </c>
      <c r="F155" s="288" t="s">
        <v>172</v>
      </c>
      <c r="G155" s="286"/>
      <c r="H155" s="289">
        <v>12</v>
      </c>
      <c r="I155" s="290"/>
      <c r="J155" s="286"/>
      <c r="K155" s="286"/>
      <c r="L155" s="291"/>
      <c r="M155" s="292"/>
      <c r="N155" s="293"/>
      <c r="O155" s="293"/>
      <c r="P155" s="293"/>
      <c r="Q155" s="293"/>
      <c r="R155" s="293"/>
      <c r="S155" s="293"/>
      <c r="T155" s="294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95" t="s">
        <v>169</v>
      </c>
      <c r="AU155" s="295" t="s">
        <v>84</v>
      </c>
      <c r="AV155" s="15" t="s">
        <v>167</v>
      </c>
      <c r="AW155" s="15" t="s">
        <v>30</v>
      </c>
      <c r="AX155" s="15" t="s">
        <v>82</v>
      </c>
      <c r="AY155" s="295" t="s">
        <v>160</v>
      </c>
    </row>
    <row r="156" s="2" customFormat="1" ht="90" customHeight="1">
      <c r="A156" s="41"/>
      <c r="B156" s="42"/>
      <c r="C156" s="251" t="s">
        <v>167</v>
      </c>
      <c r="D156" s="251" t="s">
        <v>162</v>
      </c>
      <c r="E156" s="252" t="s">
        <v>182</v>
      </c>
      <c r="F156" s="253" t="s">
        <v>183</v>
      </c>
      <c r="G156" s="254" t="s">
        <v>184</v>
      </c>
      <c r="H156" s="255">
        <v>3</v>
      </c>
      <c r="I156" s="256"/>
      <c r="J156" s="257">
        <f>ROUND(I156*H156,2)</f>
        <v>0</v>
      </c>
      <c r="K156" s="253" t="s">
        <v>166</v>
      </c>
      <c r="L156" s="44"/>
      <c r="M156" s="258" t="s">
        <v>1</v>
      </c>
      <c r="N156" s="259" t="s">
        <v>40</v>
      </c>
      <c r="O156" s="94"/>
      <c r="P156" s="260">
        <f>O156*H156</f>
        <v>0</v>
      </c>
      <c r="Q156" s="260">
        <v>0.0086800000000000002</v>
      </c>
      <c r="R156" s="260">
        <f>Q156*H156</f>
        <v>0.026040000000000001</v>
      </c>
      <c r="S156" s="260">
        <v>0</v>
      </c>
      <c r="T156" s="261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62" t="s">
        <v>167</v>
      </c>
      <c r="AT156" s="262" t="s">
        <v>162</v>
      </c>
      <c r="AU156" s="262" t="s">
        <v>84</v>
      </c>
      <c r="AY156" s="18" t="s">
        <v>160</v>
      </c>
      <c r="BE156" s="154">
        <f>IF(N156="základní",J156,0)</f>
        <v>0</v>
      </c>
      <c r="BF156" s="154">
        <f>IF(N156="snížená",J156,0)</f>
        <v>0</v>
      </c>
      <c r="BG156" s="154">
        <f>IF(N156="zákl. přenesená",J156,0)</f>
        <v>0</v>
      </c>
      <c r="BH156" s="154">
        <f>IF(N156="sníž. přenesená",J156,0)</f>
        <v>0</v>
      </c>
      <c r="BI156" s="154">
        <f>IF(N156="nulová",J156,0)</f>
        <v>0</v>
      </c>
      <c r="BJ156" s="18" t="s">
        <v>82</v>
      </c>
      <c r="BK156" s="154">
        <f>ROUND(I156*H156,2)</f>
        <v>0</v>
      </c>
      <c r="BL156" s="18" t="s">
        <v>167</v>
      </c>
      <c r="BM156" s="262" t="s">
        <v>185</v>
      </c>
    </row>
    <row r="157" s="14" customFormat="1">
      <c r="A157" s="14"/>
      <c r="B157" s="274"/>
      <c r="C157" s="275"/>
      <c r="D157" s="265" t="s">
        <v>169</v>
      </c>
      <c r="E157" s="276" t="s">
        <v>1</v>
      </c>
      <c r="F157" s="277" t="s">
        <v>186</v>
      </c>
      <c r="G157" s="275"/>
      <c r="H157" s="278">
        <v>3</v>
      </c>
      <c r="I157" s="279"/>
      <c r="J157" s="275"/>
      <c r="K157" s="275"/>
      <c r="L157" s="280"/>
      <c r="M157" s="281"/>
      <c r="N157" s="282"/>
      <c r="O157" s="282"/>
      <c r="P157" s="282"/>
      <c r="Q157" s="282"/>
      <c r="R157" s="282"/>
      <c r="S157" s="282"/>
      <c r="T157" s="28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84" t="s">
        <v>169</v>
      </c>
      <c r="AU157" s="284" t="s">
        <v>84</v>
      </c>
      <c r="AV157" s="14" t="s">
        <v>84</v>
      </c>
      <c r="AW157" s="14" t="s">
        <v>30</v>
      </c>
      <c r="AX157" s="14" t="s">
        <v>75</v>
      </c>
      <c r="AY157" s="284" t="s">
        <v>160</v>
      </c>
    </row>
    <row r="158" s="15" customFormat="1">
      <c r="A158" s="15"/>
      <c r="B158" s="285"/>
      <c r="C158" s="286"/>
      <c r="D158" s="265" t="s">
        <v>169</v>
      </c>
      <c r="E158" s="287" t="s">
        <v>1</v>
      </c>
      <c r="F158" s="288" t="s">
        <v>172</v>
      </c>
      <c r="G158" s="286"/>
      <c r="H158" s="289">
        <v>3</v>
      </c>
      <c r="I158" s="290"/>
      <c r="J158" s="286"/>
      <c r="K158" s="286"/>
      <c r="L158" s="291"/>
      <c r="M158" s="292"/>
      <c r="N158" s="293"/>
      <c r="O158" s="293"/>
      <c r="P158" s="293"/>
      <c r="Q158" s="293"/>
      <c r="R158" s="293"/>
      <c r="S158" s="293"/>
      <c r="T158" s="294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95" t="s">
        <v>169</v>
      </c>
      <c r="AU158" s="295" t="s">
        <v>84</v>
      </c>
      <c r="AV158" s="15" t="s">
        <v>167</v>
      </c>
      <c r="AW158" s="15" t="s">
        <v>30</v>
      </c>
      <c r="AX158" s="15" t="s">
        <v>82</v>
      </c>
      <c r="AY158" s="295" t="s">
        <v>160</v>
      </c>
    </row>
    <row r="159" s="2" customFormat="1" ht="24.15" customHeight="1">
      <c r="A159" s="41"/>
      <c r="B159" s="42"/>
      <c r="C159" s="251" t="s">
        <v>187</v>
      </c>
      <c r="D159" s="251" t="s">
        <v>162</v>
      </c>
      <c r="E159" s="252" t="s">
        <v>188</v>
      </c>
      <c r="F159" s="253" t="s">
        <v>189</v>
      </c>
      <c r="G159" s="254" t="s">
        <v>165</v>
      </c>
      <c r="H159" s="255">
        <v>85.655000000000001</v>
      </c>
      <c r="I159" s="256"/>
      <c r="J159" s="257">
        <f>ROUND(I159*H159,2)</f>
        <v>0</v>
      </c>
      <c r="K159" s="253" t="s">
        <v>166</v>
      </c>
      <c r="L159" s="44"/>
      <c r="M159" s="258" t="s">
        <v>1</v>
      </c>
      <c r="N159" s="259" t="s">
        <v>40</v>
      </c>
      <c r="O159" s="94"/>
      <c r="P159" s="260">
        <f>O159*H159</f>
        <v>0</v>
      </c>
      <c r="Q159" s="260">
        <v>0</v>
      </c>
      <c r="R159" s="260">
        <f>Q159*H159</f>
        <v>0</v>
      </c>
      <c r="S159" s="260">
        <v>0</v>
      </c>
      <c r="T159" s="261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62" t="s">
        <v>167</v>
      </c>
      <c r="AT159" s="262" t="s">
        <v>162</v>
      </c>
      <c r="AU159" s="262" t="s">
        <v>84</v>
      </c>
      <c r="AY159" s="18" t="s">
        <v>160</v>
      </c>
      <c r="BE159" s="154">
        <f>IF(N159="základní",J159,0)</f>
        <v>0</v>
      </c>
      <c r="BF159" s="154">
        <f>IF(N159="snížená",J159,0)</f>
        <v>0</v>
      </c>
      <c r="BG159" s="154">
        <f>IF(N159="zákl. přenesená",J159,0)</f>
        <v>0</v>
      </c>
      <c r="BH159" s="154">
        <f>IF(N159="sníž. přenesená",J159,0)</f>
        <v>0</v>
      </c>
      <c r="BI159" s="154">
        <f>IF(N159="nulová",J159,0)</f>
        <v>0</v>
      </c>
      <c r="BJ159" s="18" t="s">
        <v>82</v>
      </c>
      <c r="BK159" s="154">
        <f>ROUND(I159*H159,2)</f>
        <v>0</v>
      </c>
      <c r="BL159" s="18" t="s">
        <v>167</v>
      </c>
      <c r="BM159" s="262" t="s">
        <v>190</v>
      </c>
    </row>
    <row r="160" s="13" customFormat="1">
      <c r="A160" s="13"/>
      <c r="B160" s="263"/>
      <c r="C160" s="264"/>
      <c r="D160" s="265" t="s">
        <v>169</v>
      </c>
      <c r="E160" s="266" t="s">
        <v>1</v>
      </c>
      <c r="F160" s="267" t="s">
        <v>191</v>
      </c>
      <c r="G160" s="264"/>
      <c r="H160" s="266" t="s">
        <v>1</v>
      </c>
      <c r="I160" s="268"/>
      <c r="J160" s="264"/>
      <c r="K160" s="264"/>
      <c r="L160" s="269"/>
      <c r="M160" s="270"/>
      <c r="N160" s="271"/>
      <c r="O160" s="271"/>
      <c r="P160" s="271"/>
      <c r="Q160" s="271"/>
      <c r="R160" s="271"/>
      <c r="S160" s="271"/>
      <c r="T160" s="27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73" t="s">
        <v>169</v>
      </c>
      <c r="AU160" s="273" t="s">
        <v>84</v>
      </c>
      <c r="AV160" s="13" t="s">
        <v>82</v>
      </c>
      <c r="AW160" s="13" t="s">
        <v>30</v>
      </c>
      <c r="AX160" s="13" t="s">
        <v>75</v>
      </c>
      <c r="AY160" s="273" t="s">
        <v>160</v>
      </c>
    </row>
    <row r="161" s="14" customFormat="1">
      <c r="A161" s="14"/>
      <c r="B161" s="274"/>
      <c r="C161" s="275"/>
      <c r="D161" s="265" t="s">
        <v>169</v>
      </c>
      <c r="E161" s="276" t="s">
        <v>1</v>
      </c>
      <c r="F161" s="277" t="s">
        <v>192</v>
      </c>
      <c r="G161" s="275"/>
      <c r="H161" s="278">
        <v>29.754999999999999</v>
      </c>
      <c r="I161" s="279"/>
      <c r="J161" s="275"/>
      <c r="K161" s="275"/>
      <c r="L161" s="280"/>
      <c r="M161" s="281"/>
      <c r="N161" s="282"/>
      <c r="O161" s="282"/>
      <c r="P161" s="282"/>
      <c r="Q161" s="282"/>
      <c r="R161" s="282"/>
      <c r="S161" s="282"/>
      <c r="T161" s="28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4" t="s">
        <v>169</v>
      </c>
      <c r="AU161" s="284" t="s">
        <v>84</v>
      </c>
      <c r="AV161" s="14" t="s">
        <v>84</v>
      </c>
      <c r="AW161" s="14" t="s">
        <v>30</v>
      </c>
      <c r="AX161" s="14" t="s">
        <v>75</v>
      </c>
      <c r="AY161" s="284" t="s">
        <v>160</v>
      </c>
    </row>
    <row r="162" s="14" customFormat="1">
      <c r="A162" s="14"/>
      <c r="B162" s="274"/>
      <c r="C162" s="275"/>
      <c r="D162" s="265" t="s">
        <v>169</v>
      </c>
      <c r="E162" s="276" t="s">
        <v>1</v>
      </c>
      <c r="F162" s="277" t="s">
        <v>193</v>
      </c>
      <c r="G162" s="275"/>
      <c r="H162" s="278">
        <v>55.899999999999999</v>
      </c>
      <c r="I162" s="279"/>
      <c r="J162" s="275"/>
      <c r="K162" s="275"/>
      <c r="L162" s="280"/>
      <c r="M162" s="281"/>
      <c r="N162" s="282"/>
      <c r="O162" s="282"/>
      <c r="P162" s="282"/>
      <c r="Q162" s="282"/>
      <c r="R162" s="282"/>
      <c r="S162" s="282"/>
      <c r="T162" s="28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84" t="s">
        <v>169</v>
      </c>
      <c r="AU162" s="284" t="s">
        <v>84</v>
      </c>
      <c r="AV162" s="14" t="s">
        <v>84</v>
      </c>
      <c r="AW162" s="14" t="s">
        <v>30</v>
      </c>
      <c r="AX162" s="14" t="s">
        <v>75</v>
      </c>
      <c r="AY162" s="284" t="s">
        <v>160</v>
      </c>
    </row>
    <row r="163" s="15" customFormat="1">
      <c r="A163" s="15"/>
      <c r="B163" s="285"/>
      <c r="C163" s="286"/>
      <c r="D163" s="265" t="s">
        <v>169</v>
      </c>
      <c r="E163" s="287" t="s">
        <v>1</v>
      </c>
      <c r="F163" s="288" t="s">
        <v>172</v>
      </c>
      <c r="G163" s="286"/>
      <c r="H163" s="289">
        <v>85.655000000000001</v>
      </c>
      <c r="I163" s="290"/>
      <c r="J163" s="286"/>
      <c r="K163" s="286"/>
      <c r="L163" s="291"/>
      <c r="M163" s="292"/>
      <c r="N163" s="293"/>
      <c r="O163" s="293"/>
      <c r="P163" s="293"/>
      <c r="Q163" s="293"/>
      <c r="R163" s="293"/>
      <c r="S163" s="293"/>
      <c r="T163" s="29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95" t="s">
        <v>169</v>
      </c>
      <c r="AU163" s="295" t="s">
        <v>84</v>
      </c>
      <c r="AV163" s="15" t="s">
        <v>167</v>
      </c>
      <c r="AW163" s="15" t="s">
        <v>30</v>
      </c>
      <c r="AX163" s="15" t="s">
        <v>82</v>
      </c>
      <c r="AY163" s="295" t="s">
        <v>160</v>
      </c>
    </row>
    <row r="164" s="2" customFormat="1" ht="24.15" customHeight="1">
      <c r="A164" s="41"/>
      <c r="B164" s="42"/>
      <c r="C164" s="251" t="s">
        <v>194</v>
      </c>
      <c r="D164" s="251" t="s">
        <v>162</v>
      </c>
      <c r="E164" s="252" t="s">
        <v>195</v>
      </c>
      <c r="F164" s="253" t="s">
        <v>196</v>
      </c>
      <c r="G164" s="254" t="s">
        <v>184</v>
      </c>
      <c r="H164" s="255">
        <v>1.6000000000000001</v>
      </c>
      <c r="I164" s="256"/>
      <c r="J164" s="257">
        <f>ROUND(I164*H164,2)</f>
        <v>0</v>
      </c>
      <c r="K164" s="253" t="s">
        <v>166</v>
      </c>
      <c r="L164" s="44"/>
      <c r="M164" s="258" t="s">
        <v>1</v>
      </c>
      <c r="N164" s="259" t="s">
        <v>40</v>
      </c>
      <c r="O164" s="94"/>
      <c r="P164" s="260">
        <f>O164*H164</f>
        <v>0</v>
      </c>
      <c r="Q164" s="260">
        <v>0</v>
      </c>
      <c r="R164" s="260">
        <f>Q164*H164</f>
        <v>0</v>
      </c>
      <c r="S164" s="260">
        <v>0</v>
      </c>
      <c r="T164" s="261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62" t="s">
        <v>167</v>
      </c>
      <c r="AT164" s="262" t="s">
        <v>162</v>
      </c>
      <c r="AU164" s="262" t="s">
        <v>84</v>
      </c>
      <c r="AY164" s="18" t="s">
        <v>160</v>
      </c>
      <c r="BE164" s="154">
        <f>IF(N164="základní",J164,0)</f>
        <v>0</v>
      </c>
      <c r="BF164" s="154">
        <f>IF(N164="snížená",J164,0)</f>
        <v>0</v>
      </c>
      <c r="BG164" s="154">
        <f>IF(N164="zákl. přenesená",J164,0)</f>
        <v>0</v>
      </c>
      <c r="BH164" s="154">
        <f>IF(N164="sníž. přenesená",J164,0)</f>
        <v>0</v>
      </c>
      <c r="BI164" s="154">
        <f>IF(N164="nulová",J164,0)</f>
        <v>0</v>
      </c>
      <c r="BJ164" s="18" t="s">
        <v>82</v>
      </c>
      <c r="BK164" s="154">
        <f>ROUND(I164*H164,2)</f>
        <v>0</v>
      </c>
      <c r="BL164" s="18" t="s">
        <v>167</v>
      </c>
      <c r="BM164" s="262" t="s">
        <v>197</v>
      </c>
    </row>
    <row r="165" s="13" customFormat="1">
      <c r="A165" s="13"/>
      <c r="B165" s="263"/>
      <c r="C165" s="264"/>
      <c r="D165" s="265" t="s">
        <v>169</v>
      </c>
      <c r="E165" s="266" t="s">
        <v>1</v>
      </c>
      <c r="F165" s="267" t="s">
        <v>198</v>
      </c>
      <c r="G165" s="264"/>
      <c r="H165" s="266" t="s">
        <v>1</v>
      </c>
      <c r="I165" s="268"/>
      <c r="J165" s="264"/>
      <c r="K165" s="264"/>
      <c r="L165" s="269"/>
      <c r="M165" s="270"/>
      <c r="N165" s="271"/>
      <c r="O165" s="271"/>
      <c r="P165" s="271"/>
      <c r="Q165" s="271"/>
      <c r="R165" s="271"/>
      <c r="S165" s="271"/>
      <c r="T165" s="27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73" t="s">
        <v>169</v>
      </c>
      <c r="AU165" s="273" t="s">
        <v>84</v>
      </c>
      <c r="AV165" s="13" t="s">
        <v>82</v>
      </c>
      <c r="AW165" s="13" t="s">
        <v>30</v>
      </c>
      <c r="AX165" s="13" t="s">
        <v>75</v>
      </c>
      <c r="AY165" s="273" t="s">
        <v>160</v>
      </c>
    </row>
    <row r="166" s="14" customFormat="1">
      <c r="A166" s="14"/>
      <c r="B166" s="274"/>
      <c r="C166" s="275"/>
      <c r="D166" s="265" t="s">
        <v>169</v>
      </c>
      <c r="E166" s="276" t="s">
        <v>1</v>
      </c>
      <c r="F166" s="277" t="s">
        <v>199</v>
      </c>
      <c r="G166" s="275"/>
      <c r="H166" s="278">
        <v>1.6000000000000001</v>
      </c>
      <c r="I166" s="279"/>
      <c r="J166" s="275"/>
      <c r="K166" s="275"/>
      <c r="L166" s="280"/>
      <c r="M166" s="281"/>
      <c r="N166" s="282"/>
      <c r="O166" s="282"/>
      <c r="P166" s="282"/>
      <c r="Q166" s="282"/>
      <c r="R166" s="282"/>
      <c r="S166" s="282"/>
      <c r="T166" s="28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84" t="s">
        <v>169</v>
      </c>
      <c r="AU166" s="284" t="s">
        <v>84</v>
      </c>
      <c r="AV166" s="14" t="s">
        <v>84</v>
      </c>
      <c r="AW166" s="14" t="s">
        <v>30</v>
      </c>
      <c r="AX166" s="14" t="s">
        <v>75</v>
      </c>
      <c r="AY166" s="284" t="s">
        <v>160</v>
      </c>
    </row>
    <row r="167" s="15" customFormat="1">
      <c r="A167" s="15"/>
      <c r="B167" s="285"/>
      <c r="C167" s="286"/>
      <c r="D167" s="265" t="s">
        <v>169</v>
      </c>
      <c r="E167" s="287" t="s">
        <v>1</v>
      </c>
      <c r="F167" s="288" t="s">
        <v>172</v>
      </c>
      <c r="G167" s="286"/>
      <c r="H167" s="289">
        <v>1.6000000000000001</v>
      </c>
      <c r="I167" s="290"/>
      <c r="J167" s="286"/>
      <c r="K167" s="286"/>
      <c r="L167" s="291"/>
      <c r="M167" s="292"/>
      <c r="N167" s="293"/>
      <c r="O167" s="293"/>
      <c r="P167" s="293"/>
      <c r="Q167" s="293"/>
      <c r="R167" s="293"/>
      <c r="S167" s="293"/>
      <c r="T167" s="294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95" t="s">
        <v>169</v>
      </c>
      <c r="AU167" s="295" t="s">
        <v>84</v>
      </c>
      <c r="AV167" s="15" t="s">
        <v>167</v>
      </c>
      <c r="AW167" s="15" t="s">
        <v>30</v>
      </c>
      <c r="AX167" s="15" t="s">
        <v>82</v>
      </c>
      <c r="AY167" s="295" t="s">
        <v>160</v>
      </c>
    </row>
    <row r="168" s="2" customFormat="1" ht="49.05" customHeight="1">
      <c r="A168" s="41"/>
      <c r="B168" s="42"/>
      <c r="C168" s="251" t="s">
        <v>200</v>
      </c>
      <c r="D168" s="251" t="s">
        <v>162</v>
      </c>
      <c r="E168" s="252" t="s">
        <v>201</v>
      </c>
      <c r="F168" s="253" t="s">
        <v>202</v>
      </c>
      <c r="G168" s="254" t="s">
        <v>203</v>
      </c>
      <c r="H168" s="255">
        <v>136.55000000000001</v>
      </c>
      <c r="I168" s="256"/>
      <c r="J168" s="257">
        <f>ROUND(I168*H168,2)</f>
        <v>0</v>
      </c>
      <c r="K168" s="253" t="s">
        <v>166</v>
      </c>
      <c r="L168" s="44"/>
      <c r="M168" s="258" t="s">
        <v>1</v>
      </c>
      <c r="N168" s="259" t="s">
        <v>40</v>
      </c>
      <c r="O168" s="94"/>
      <c r="P168" s="260">
        <f>O168*H168</f>
        <v>0</v>
      </c>
      <c r="Q168" s="260">
        <v>0</v>
      </c>
      <c r="R168" s="260">
        <f>Q168*H168</f>
        <v>0</v>
      </c>
      <c r="S168" s="260">
        <v>0</v>
      </c>
      <c r="T168" s="261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62" t="s">
        <v>167</v>
      </c>
      <c r="AT168" s="262" t="s">
        <v>162</v>
      </c>
      <c r="AU168" s="262" t="s">
        <v>84</v>
      </c>
      <c r="AY168" s="18" t="s">
        <v>160</v>
      </c>
      <c r="BE168" s="154">
        <f>IF(N168="základní",J168,0)</f>
        <v>0</v>
      </c>
      <c r="BF168" s="154">
        <f>IF(N168="snížená",J168,0)</f>
        <v>0</v>
      </c>
      <c r="BG168" s="154">
        <f>IF(N168="zákl. přenesená",J168,0)</f>
        <v>0</v>
      </c>
      <c r="BH168" s="154">
        <f>IF(N168="sníž. přenesená",J168,0)</f>
        <v>0</v>
      </c>
      <c r="BI168" s="154">
        <f>IF(N168="nulová",J168,0)</f>
        <v>0</v>
      </c>
      <c r="BJ168" s="18" t="s">
        <v>82</v>
      </c>
      <c r="BK168" s="154">
        <f>ROUND(I168*H168,2)</f>
        <v>0</v>
      </c>
      <c r="BL168" s="18" t="s">
        <v>167</v>
      </c>
      <c r="BM168" s="262" t="s">
        <v>204</v>
      </c>
    </row>
    <row r="169" s="14" customFormat="1">
      <c r="A169" s="14"/>
      <c r="B169" s="274"/>
      <c r="C169" s="275"/>
      <c r="D169" s="265" t="s">
        <v>169</v>
      </c>
      <c r="E169" s="276" t="s">
        <v>1</v>
      </c>
      <c r="F169" s="277" t="s">
        <v>205</v>
      </c>
      <c r="G169" s="275"/>
      <c r="H169" s="278">
        <v>47.756999999999998</v>
      </c>
      <c r="I169" s="279"/>
      <c r="J169" s="275"/>
      <c r="K169" s="275"/>
      <c r="L169" s="280"/>
      <c r="M169" s="281"/>
      <c r="N169" s="282"/>
      <c r="O169" s="282"/>
      <c r="P169" s="282"/>
      <c r="Q169" s="282"/>
      <c r="R169" s="282"/>
      <c r="S169" s="282"/>
      <c r="T169" s="28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84" t="s">
        <v>169</v>
      </c>
      <c r="AU169" s="284" t="s">
        <v>84</v>
      </c>
      <c r="AV169" s="14" t="s">
        <v>84</v>
      </c>
      <c r="AW169" s="14" t="s">
        <v>30</v>
      </c>
      <c r="AX169" s="14" t="s">
        <v>75</v>
      </c>
      <c r="AY169" s="284" t="s">
        <v>160</v>
      </c>
    </row>
    <row r="170" s="14" customFormat="1">
      <c r="A170" s="14"/>
      <c r="B170" s="274"/>
      <c r="C170" s="275"/>
      <c r="D170" s="265" t="s">
        <v>169</v>
      </c>
      <c r="E170" s="276" t="s">
        <v>1</v>
      </c>
      <c r="F170" s="277" t="s">
        <v>206</v>
      </c>
      <c r="G170" s="275"/>
      <c r="H170" s="278">
        <v>96.706999999999994</v>
      </c>
      <c r="I170" s="279"/>
      <c r="J170" s="275"/>
      <c r="K170" s="275"/>
      <c r="L170" s="280"/>
      <c r="M170" s="281"/>
      <c r="N170" s="282"/>
      <c r="O170" s="282"/>
      <c r="P170" s="282"/>
      <c r="Q170" s="282"/>
      <c r="R170" s="282"/>
      <c r="S170" s="282"/>
      <c r="T170" s="28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84" t="s">
        <v>169</v>
      </c>
      <c r="AU170" s="284" t="s">
        <v>84</v>
      </c>
      <c r="AV170" s="14" t="s">
        <v>84</v>
      </c>
      <c r="AW170" s="14" t="s">
        <v>30</v>
      </c>
      <c r="AX170" s="14" t="s">
        <v>75</v>
      </c>
      <c r="AY170" s="284" t="s">
        <v>160</v>
      </c>
    </row>
    <row r="171" s="14" customFormat="1">
      <c r="A171" s="14"/>
      <c r="B171" s="274"/>
      <c r="C171" s="275"/>
      <c r="D171" s="265" t="s">
        <v>169</v>
      </c>
      <c r="E171" s="276" t="s">
        <v>1</v>
      </c>
      <c r="F171" s="277" t="s">
        <v>207</v>
      </c>
      <c r="G171" s="275"/>
      <c r="H171" s="278">
        <v>18.300000000000001</v>
      </c>
      <c r="I171" s="279"/>
      <c r="J171" s="275"/>
      <c r="K171" s="275"/>
      <c r="L171" s="280"/>
      <c r="M171" s="281"/>
      <c r="N171" s="282"/>
      <c r="O171" s="282"/>
      <c r="P171" s="282"/>
      <c r="Q171" s="282"/>
      <c r="R171" s="282"/>
      <c r="S171" s="282"/>
      <c r="T171" s="28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84" t="s">
        <v>169</v>
      </c>
      <c r="AU171" s="284" t="s">
        <v>84</v>
      </c>
      <c r="AV171" s="14" t="s">
        <v>84</v>
      </c>
      <c r="AW171" s="14" t="s">
        <v>30</v>
      </c>
      <c r="AX171" s="14" t="s">
        <v>75</v>
      </c>
      <c r="AY171" s="284" t="s">
        <v>160</v>
      </c>
    </row>
    <row r="172" s="16" customFormat="1">
      <c r="A172" s="16"/>
      <c r="B172" s="296"/>
      <c r="C172" s="297"/>
      <c r="D172" s="265" t="s">
        <v>169</v>
      </c>
      <c r="E172" s="298" t="s">
        <v>1</v>
      </c>
      <c r="F172" s="299" t="s">
        <v>208</v>
      </c>
      <c r="G172" s="297"/>
      <c r="H172" s="300">
        <v>162.76400000000001</v>
      </c>
      <c r="I172" s="301"/>
      <c r="J172" s="297"/>
      <c r="K172" s="297"/>
      <c r="L172" s="302"/>
      <c r="M172" s="303"/>
      <c r="N172" s="304"/>
      <c r="O172" s="304"/>
      <c r="P172" s="304"/>
      <c r="Q172" s="304"/>
      <c r="R172" s="304"/>
      <c r="S172" s="304"/>
      <c r="T172" s="305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T172" s="306" t="s">
        <v>169</v>
      </c>
      <c r="AU172" s="306" t="s">
        <v>84</v>
      </c>
      <c r="AV172" s="16" t="s">
        <v>178</v>
      </c>
      <c r="AW172" s="16" t="s">
        <v>30</v>
      </c>
      <c r="AX172" s="16" t="s">
        <v>75</v>
      </c>
      <c r="AY172" s="306" t="s">
        <v>160</v>
      </c>
    </row>
    <row r="173" s="13" customFormat="1">
      <c r="A173" s="13"/>
      <c r="B173" s="263"/>
      <c r="C173" s="264"/>
      <c r="D173" s="265" t="s">
        <v>169</v>
      </c>
      <c r="E173" s="266" t="s">
        <v>1</v>
      </c>
      <c r="F173" s="267" t="s">
        <v>209</v>
      </c>
      <c r="G173" s="264"/>
      <c r="H173" s="266" t="s">
        <v>1</v>
      </c>
      <c r="I173" s="268"/>
      <c r="J173" s="264"/>
      <c r="K173" s="264"/>
      <c r="L173" s="269"/>
      <c r="M173" s="270"/>
      <c r="N173" s="271"/>
      <c r="O173" s="271"/>
      <c r="P173" s="271"/>
      <c r="Q173" s="271"/>
      <c r="R173" s="271"/>
      <c r="S173" s="271"/>
      <c r="T173" s="27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73" t="s">
        <v>169</v>
      </c>
      <c r="AU173" s="273" t="s">
        <v>84</v>
      </c>
      <c r="AV173" s="13" t="s">
        <v>82</v>
      </c>
      <c r="AW173" s="13" t="s">
        <v>30</v>
      </c>
      <c r="AX173" s="13" t="s">
        <v>75</v>
      </c>
      <c r="AY173" s="273" t="s">
        <v>160</v>
      </c>
    </row>
    <row r="174" s="14" customFormat="1">
      <c r="A174" s="14"/>
      <c r="B174" s="274"/>
      <c r="C174" s="275"/>
      <c r="D174" s="265" t="s">
        <v>169</v>
      </c>
      <c r="E174" s="276" t="s">
        <v>1</v>
      </c>
      <c r="F174" s="277" t="s">
        <v>210</v>
      </c>
      <c r="G174" s="275"/>
      <c r="H174" s="278">
        <v>-7.4390000000000001</v>
      </c>
      <c r="I174" s="279"/>
      <c r="J174" s="275"/>
      <c r="K174" s="275"/>
      <c r="L174" s="280"/>
      <c r="M174" s="281"/>
      <c r="N174" s="282"/>
      <c r="O174" s="282"/>
      <c r="P174" s="282"/>
      <c r="Q174" s="282"/>
      <c r="R174" s="282"/>
      <c r="S174" s="282"/>
      <c r="T174" s="28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84" t="s">
        <v>169</v>
      </c>
      <c r="AU174" s="284" t="s">
        <v>84</v>
      </c>
      <c r="AV174" s="14" t="s">
        <v>84</v>
      </c>
      <c r="AW174" s="14" t="s">
        <v>30</v>
      </c>
      <c r="AX174" s="14" t="s">
        <v>75</v>
      </c>
      <c r="AY174" s="284" t="s">
        <v>160</v>
      </c>
    </row>
    <row r="175" s="14" customFormat="1">
      <c r="A175" s="14"/>
      <c r="B175" s="274"/>
      <c r="C175" s="275"/>
      <c r="D175" s="265" t="s">
        <v>169</v>
      </c>
      <c r="E175" s="276" t="s">
        <v>1</v>
      </c>
      <c r="F175" s="277" t="s">
        <v>211</v>
      </c>
      <c r="G175" s="275"/>
      <c r="H175" s="278">
        <v>-13.975</v>
      </c>
      <c r="I175" s="279"/>
      <c r="J175" s="275"/>
      <c r="K175" s="275"/>
      <c r="L175" s="280"/>
      <c r="M175" s="281"/>
      <c r="N175" s="282"/>
      <c r="O175" s="282"/>
      <c r="P175" s="282"/>
      <c r="Q175" s="282"/>
      <c r="R175" s="282"/>
      <c r="S175" s="282"/>
      <c r="T175" s="28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84" t="s">
        <v>169</v>
      </c>
      <c r="AU175" s="284" t="s">
        <v>84</v>
      </c>
      <c r="AV175" s="14" t="s">
        <v>84</v>
      </c>
      <c r="AW175" s="14" t="s">
        <v>30</v>
      </c>
      <c r="AX175" s="14" t="s">
        <v>75</v>
      </c>
      <c r="AY175" s="284" t="s">
        <v>160</v>
      </c>
    </row>
    <row r="176" s="14" customFormat="1">
      <c r="A176" s="14"/>
      <c r="B176" s="274"/>
      <c r="C176" s="275"/>
      <c r="D176" s="265" t="s">
        <v>169</v>
      </c>
      <c r="E176" s="276" t="s">
        <v>1</v>
      </c>
      <c r="F176" s="277" t="s">
        <v>212</v>
      </c>
      <c r="G176" s="275"/>
      <c r="H176" s="278">
        <v>-4.7999999999999998</v>
      </c>
      <c r="I176" s="279"/>
      <c r="J176" s="275"/>
      <c r="K176" s="275"/>
      <c r="L176" s="280"/>
      <c r="M176" s="281"/>
      <c r="N176" s="282"/>
      <c r="O176" s="282"/>
      <c r="P176" s="282"/>
      <c r="Q176" s="282"/>
      <c r="R176" s="282"/>
      <c r="S176" s="282"/>
      <c r="T176" s="28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84" t="s">
        <v>169</v>
      </c>
      <c r="AU176" s="284" t="s">
        <v>84</v>
      </c>
      <c r="AV176" s="14" t="s">
        <v>84</v>
      </c>
      <c r="AW176" s="14" t="s">
        <v>30</v>
      </c>
      <c r="AX176" s="14" t="s">
        <v>75</v>
      </c>
      <c r="AY176" s="284" t="s">
        <v>160</v>
      </c>
    </row>
    <row r="177" s="16" customFormat="1">
      <c r="A177" s="16"/>
      <c r="B177" s="296"/>
      <c r="C177" s="297"/>
      <c r="D177" s="265" t="s">
        <v>169</v>
      </c>
      <c r="E177" s="298" t="s">
        <v>1</v>
      </c>
      <c r="F177" s="299" t="s">
        <v>208</v>
      </c>
      <c r="G177" s="297"/>
      <c r="H177" s="300">
        <v>-26.214000000000002</v>
      </c>
      <c r="I177" s="301"/>
      <c r="J177" s="297"/>
      <c r="K177" s="297"/>
      <c r="L177" s="302"/>
      <c r="M177" s="303"/>
      <c r="N177" s="304"/>
      <c r="O177" s="304"/>
      <c r="P177" s="304"/>
      <c r="Q177" s="304"/>
      <c r="R177" s="304"/>
      <c r="S177" s="304"/>
      <c r="T177" s="305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T177" s="306" t="s">
        <v>169</v>
      </c>
      <c r="AU177" s="306" t="s">
        <v>84</v>
      </c>
      <c r="AV177" s="16" t="s">
        <v>178</v>
      </c>
      <c r="AW177" s="16" t="s">
        <v>30</v>
      </c>
      <c r="AX177" s="16" t="s">
        <v>75</v>
      </c>
      <c r="AY177" s="306" t="s">
        <v>160</v>
      </c>
    </row>
    <row r="178" s="15" customFormat="1">
      <c r="A178" s="15"/>
      <c r="B178" s="285"/>
      <c r="C178" s="286"/>
      <c r="D178" s="265" t="s">
        <v>169</v>
      </c>
      <c r="E178" s="287" t="s">
        <v>1</v>
      </c>
      <c r="F178" s="288" t="s">
        <v>172</v>
      </c>
      <c r="G178" s="286"/>
      <c r="H178" s="289">
        <v>136.55000000000001</v>
      </c>
      <c r="I178" s="290"/>
      <c r="J178" s="286"/>
      <c r="K178" s="286"/>
      <c r="L178" s="291"/>
      <c r="M178" s="292"/>
      <c r="N178" s="293"/>
      <c r="O178" s="293"/>
      <c r="P178" s="293"/>
      <c r="Q178" s="293"/>
      <c r="R178" s="293"/>
      <c r="S178" s="293"/>
      <c r="T178" s="294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95" t="s">
        <v>169</v>
      </c>
      <c r="AU178" s="295" t="s">
        <v>84</v>
      </c>
      <c r="AV178" s="15" t="s">
        <v>167</v>
      </c>
      <c r="AW178" s="15" t="s">
        <v>30</v>
      </c>
      <c r="AX178" s="15" t="s">
        <v>82</v>
      </c>
      <c r="AY178" s="295" t="s">
        <v>160</v>
      </c>
    </row>
    <row r="179" s="2" customFormat="1" ht="24.15" customHeight="1">
      <c r="A179" s="41"/>
      <c r="B179" s="42"/>
      <c r="C179" s="251" t="s">
        <v>213</v>
      </c>
      <c r="D179" s="251" t="s">
        <v>162</v>
      </c>
      <c r="E179" s="252" t="s">
        <v>214</v>
      </c>
      <c r="F179" s="253" t="s">
        <v>215</v>
      </c>
      <c r="G179" s="254" t="s">
        <v>203</v>
      </c>
      <c r="H179" s="255">
        <v>0</v>
      </c>
      <c r="I179" s="256"/>
      <c r="J179" s="257">
        <f>ROUND(I179*H179,2)</f>
        <v>0</v>
      </c>
      <c r="K179" s="253" t="s">
        <v>166</v>
      </c>
      <c r="L179" s="44"/>
      <c r="M179" s="258" t="s">
        <v>1</v>
      </c>
      <c r="N179" s="259" t="s">
        <v>40</v>
      </c>
      <c r="O179" s="94"/>
      <c r="P179" s="260">
        <f>O179*H179</f>
        <v>0</v>
      </c>
      <c r="Q179" s="260">
        <v>1.0000000000000001E-05</v>
      </c>
      <c r="R179" s="260">
        <f>Q179*H179</f>
        <v>0</v>
      </c>
      <c r="S179" s="260">
        <v>0</v>
      </c>
      <c r="T179" s="261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62" t="s">
        <v>167</v>
      </c>
      <c r="AT179" s="262" t="s">
        <v>162</v>
      </c>
      <c r="AU179" s="262" t="s">
        <v>84</v>
      </c>
      <c r="AY179" s="18" t="s">
        <v>160</v>
      </c>
      <c r="BE179" s="154">
        <f>IF(N179="základní",J179,0)</f>
        <v>0</v>
      </c>
      <c r="BF179" s="154">
        <f>IF(N179="snížená",J179,0)</f>
        <v>0</v>
      </c>
      <c r="BG179" s="154">
        <f>IF(N179="zákl. přenesená",J179,0)</f>
        <v>0</v>
      </c>
      <c r="BH179" s="154">
        <f>IF(N179="sníž. přenesená",J179,0)</f>
        <v>0</v>
      </c>
      <c r="BI179" s="154">
        <f>IF(N179="nulová",J179,0)</f>
        <v>0</v>
      </c>
      <c r="BJ179" s="18" t="s">
        <v>82</v>
      </c>
      <c r="BK179" s="154">
        <f>ROUND(I179*H179,2)</f>
        <v>0</v>
      </c>
      <c r="BL179" s="18" t="s">
        <v>167</v>
      </c>
      <c r="BM179" s="262" t="s">
        <v>216</v>
      </c>
    </row>
    <row r="180" s="2" customFormat="1" ht="49.05" customHeight="1">
      <c r="A180" s="41"/>
      <c r="B180" s="42"/>
      <c r="C180" s="251" t="s">
        <v>217</v>
      </c>
      <c r="D180" s="251" t="s">
        <v>162</v>
      </c>
      <c r="E180" s="252" t="s">
        <v>218</v>
      </c>
      <c r="F180" s="253" t="s">
        <v>219</v>
      </c>
      <c r="G180" s="254" t="s">
        <v>203</v>
      </c>
      <c r="H180" s="255">
        <v>0</v>
      </c>
      <c r="I180" s="256"/>
      <c r="J180" s="257">
        <f>ROUND(I180*H180,2)</f>
        <v>0</v>
      </c>
      <c r="K180" s="253" t="s">
        <v>166</v>
      </c>
      <c r="L180" s="44"/>
      <c r="M180" s="258" t="s">
        <v>1</v>
      </c>
      <c r="N180" s="259" t="s">
        <v>40</v>
      </c>
      <c r="O180" s="94"/>
      <c r="P180" s="260">
        <f>O180*H180</f>
        <v>0</v>
      </c>
      <c r="Q180" s="260">
        <v>0</v>
      </c>
      <c r="R180" s="260">
        <f>Q180*H180</f>
        <v>0</v>
      </c>
      <c r="S180" s="260">
        <v>0</v>
      </c>
      <c r="T180" s="261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62" t="s">
        <v>167</v>
      </c>
      <c r="AT180" s="262" t="s">
        <v>162</v>
      </c>
      <c r="AU180" s="262" t="s">
        <v>84</v>
      </c>
      <c r="AY180" s="18" t="s">
        <v>160</v>
      </c>
      <c r="BE180" s="154">
        <f>IF(N180="základní",J180,0)</f>
        <v>0</v>
      </c>
      <c r="BF180" s="154">
        <f>IF(N180="snížená",J180,0)</f>
        <v>0</v>
      </c>
      <c r="BG180" s="154">
        <f>IF(N180="zákl. přenesená",J180,0)</f>
        <v>0</v>
      </c>
      <c r="BH180" s="154">
        <f>IF(N180="sníž. přenesená",J180,0)</f>
        <v>0</v>
      </c>
      <c r="BI180" s="154">
        <f>IF(N180="nulová",J180,0)</f>
        <v>0</v>
      </c>
      <c r="BJ180" s="18" t="s">
        <v>82</v>
      </c>
      <c r="BK180" s="154">
        <f>ROUND(I180*H180,2)</f>
        <v>0</v>
      </c>
      <c r="BL180" s="18" t="s">
        <v>167</v>
      </c>
      <c r="BM180" s="262" t="s">
        <v>220</v>
      </c>
    </row>
    <row r="181" s="2" customFormat="1" ht="37.8" customHeight="1">
      <c r="A181" s="41"/>
      <c r="B181" s="42"/>
      <c r="C181" s="251" t="s">
        <v>221</v>
      </c>
      <c r="D181" s="251" t="s">
        <v>162</v>
      </c>
      <c r="E181" s="252" t="s">
        <v>222</v>
      </c>
      <c r="F181" s="253" t="s">
        <v>223</v>
      </c>
      <c r="G181" s="254" t="s">
        <v>203</v>
      </c>
      <c r="H181" s="255">
        <v>4</v>
      </c>
      <c r="I181" s="256"/>
      <c r="J181" s="257">
        <f>ROUND(I181*H181,2)</f>
        <v>0</v>
      </c>
      <c r="K181" s="253" t="s">
        <v>166</v>
      </c>
      <c r="L181" s="44"/>
      <c r="M181" s="258" t="s">
        <v>1</v>
      </c>
      <c r="N181" s="259" t="s">
        <v>40</v>
      </c>
      <c r="O181" s="94"/>
      <c r="P181" s="260">
        <f>O181*H181</f>
        <v>0</v>
      </c>
      <c r="Q181" s="260">
        <v>0</v>
      </c>
      <c r="R181" s="260">
        <f>Q181*H181</f>
        <v>0</v>
      </c>
      <c r="S181" s="260">
        <v>0</v>
      </c>
      <c r="T181" s="261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62" t="s">
        <v>167</v>
      </c>
      <c r="AT181" s="262" t="s">
        <v>162</v>
      </c>
      <c r="AU181" s="262" t="s">
        <v>84</v>
      </c>
      <c r="AY181" s="18" t="s">
        <v>160</v>
      </c>
      <c r="BE181" s="154">
        <f>IF(N181="základní",J181,0)</f>
        <v>0</v>
      </c>
      <c r="BF181" s="154">
        <f>IF(N181="snížená",J181,0)</f>
        <v>0</v>
      </c>
      <c r="BG181" s="154">
        <f>IF(N181="zákl. přenesená",J181,0)</f>
        <v>0</v>
      </c>
      <c r="BH181" s="154">
        <f>IF(N181="sníž. přenesená",J181,0)</f>
        <v>0</v>
      </c>
      <c r="BI181" s="154">
        <f>IF(N181="nulová",J181,0)</f>
        <v>0</v>
      </c>
      <c r="BJ181" s="18" t="s">
        <v>82</v>
      </c>
      <c r="BK181" s="154">
        <f>ROUND(I181*H181,2)</f>
        <v>0</v>
      </c>
      <c r="BL181" s="18" t="s">
        <v>167</v>
      </c>
      <c r="BM181" s="262" t="s">
        <v>224</v>
      </c>
    </row>
    <row r="182" s="14" customFormat="1">
      <c r="A182" s="14"/>
      <c r="B182" s="274"/>
      <c r="C182" s="275"/>
      <c r="D182" s="265" t="s">
        <v>169</v>
      </c>
      <c r="E182" s="276" t="s">
        <v>1</v>
      </c>
      <c r="F182" s="277" t="s">
        <v>225</v>
      </c>
      <c r="G182" s="275"/>
      <c r="H182" s="278">
        <v>4</v>
      </c>
      <c r="I182" s="279"/>
      <c r="J182" s="275"/>
      <c r="K182" s="275"/>
      <c r="L182" s="280"/>
      <c r="M182" s="281"/>
      <c r="N182" s="282"/>
      <c r="O182" s="282"/>
      <c r="P182" s="282"/>
      <c r="Q182" s="282"/>
      <c r="R182" s="282"/>
      <c r="S182" s="282"/>
      <c r="T182" s="28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4" t="s">
        <v>169</v>
      </c>
      <c r="AU182" s="284" t="s">
        <v>84</v>
      </c>
      <c r="AV182" s="14" t="s">
        <v>84</v>
      </c>
      <c r="AW182" s="14" t="s">
        <v>30</v>
      </c>
      <c r="AX182" s="14" t="s">
        <v>75</v>
      </c>
      <c r="AY182" s="284" t="s">
        <v>160</v>
      </c>
    </row>
    <row r="183" s="15" customFormat="1">
      <c r="A183" s="15"/>
      <c r="B183" s="285"/>
      <c r="C183" s="286"/>
      <c r="D183" s="265" t="s">
        <v>169</v>
      </c>
      <c r="E183" s="287" t="s">
        <v>1</v>
      </c>
      <c r="F183" s="288" t="s">
        <v>172</v>
      </c>
      <c r="G183" s="286"/>
      <c r="H183" s="289">
        <v>4</v>
      </c>
      <c r="I183" s="290"/>
      <c r="J183" s="286"/>
      <c r="K183" s="286"/>
      <c r="L183" s="291"/>
      <c r="M183" s="292"/>
      <c r="N183" s="293"/>
      <c r="O183" s="293"/>
      <c r="P183" s="293"/>
      <c r="Q183" s="293"/>
      <c r="R183" s="293"/>
      <c r="S183" s="293"/>
      <c r="T183" s="294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95" t="s">
        <v>169</v>
      </c>
      <c r="AU183" s="295" t="s">
        <v>84</v>
      </c>
      <c r="AV183" s="15" t="s">
        <v>167</v>
      </c>
      <c r="AW183" s="15" t="s">
        <v>30</v>
      </c>
      <c r="AX183" s="15" t="s">
        <v>82</v>
      </c>
      <c r="AY183" s="295" t="s">
        <v>160</v>
      </c>
    </row>
    <row r="184" s="2" customFormat="1" ht="37.8" customHeight="1">
      <c r="A184" s="41"/>
      <c r="B184" s="42"/>
      <c r="C184" s="251" t="s">
        <v>226</v>
      </c>
      <c r="D184" s="251" t="s">
        <v>162</v>
      </c>
      <c r="E184" s="252" t="s">
        <v>227</v>
      </c>
      <c r="F184" s="253" t="s">
        <v>228</v>
      </c>
      <c r="G184" s="254" t="s">
        <v>165</v>
      </c>
      <c r="H184" s="255">
        <v>316.84500000000003</v>
      </c>
      <c r="I184" s="256"/>
      <c r="J184" s="257">
        <f>ROUND(I184*H184,2)</f>
        <v>0</v>
      </c>
      <c r="K184" s="253" t="s">
        <v>166</v>
      </c>
      <c r="L184" s="44"/>
      <c r="M184" s="258" t="s">
        <v>1</v>
      </c>
      <c r="N184" s="259" t="s">
        <v>40</v>
      </c>
      <c r="O184" s="94"/>
      <c r="P184" s="260">
        <f>O184*H184</f>
        <v>0</v>
      </c>
      <c r="Q184" s="260">
        <v>0.00084999999999999995</v>
      </c>
      <c r="R184" s="260">
        <f>Q184*H184</f>
        <v>0.26931824999999998</v>
      </c>
      <c r="S184" s="260">
        <v>0</v>
      </c>
      <c r="T184" s="261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62" t="s">
        <v>167</v>
      </c>
      <c r="AT184" s="262" t="s">
        <v>162</v>
      </c>
      <c r="AU184" s="262" t="s">
        <v>84</v>
      </c>
      <c r="AY184" s="18" t="s">
        <v>160</v>
      </c>
      <c r="BE184" s="154">
        <f>IF(N184="základní",J184,0)</f>
        <v>0</v>
      </c>
      <c r="BF184" s="154">
        <f>IF(N184="snížená",J184,0)</f>
        <v>0</v>
      </c>
      <c r="BG184" s="154">
        <f>IF(N184="zákl. přenesená",J184,0)</f>
        <v>0</v>
      </c>
      <c r="BH184" s="154">
        <f>IF(N184="sníž. přenesená",J184,0)</f>
        <v>0</v>
      </c>
      <c r="BI184" s="154">
        <f>IF(N184="nulová",J184,0)</f>
        <v>0</v>
      </c>
      <c r="BJ184" s="18" t="s">
        <v>82</v>
      </c>
      <c r="BK184" s="154">
        <f>ROUND(I184*H184,2)</f>
        <v>0</v>
      </c>
      <c r="BL184" s="18" t="s">
        <v>167</v>
      </c>
      <c r="BM184" s="262" t="s">
        <v>229</v>
      </c>
    </row>
    <row r="185" s="13" customFormat="1">
      <c r="A185" s="13"/>
      <c r="B185" s="263"/>
      <c r="C185" s="264"/>
      <c r="D185" s="265" t="s">
        <v>169</v>
      </c>
      <c r="E185" s="266" t="s">
        <v>1</v>
      </c>
      <c r="F185" s="267" t="s">
        <v>230</v>
      </c>
      <c r="G185" s="264"/>
      <c r="H185" s="266" t="s">
        <v>1</v>
      </c>
      <c r="I185" s="268"/>
      <c r="J185" s="264"/>
      <c r="K185" s="264"/>
      <c r="L185" s="269"/>
      <c r="M185" s="270"/>
      <c r="N185" s="271"/>
      <c r="O185" s="271"/>
      <c r="P185" s="271"/>
      <c r="Q185" s="271"/>
      <c r="R185" s="271"/>
      <c r="S185" s="271"/>
      <c r="T185" s="27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73" t="s">
        <v>169</v>
      </c>
      <c r="AU185" s="273" t="s">
        <v>84</v>
      </c>
      <c r="AV185" s="13" t="s">
        <v>82</v>
      </c>
      <c r="AW185" s="13" t="s">
        <v>30</v>
      </c>
      <c r="AX185" s="13" t="s">
        <v>75</v>
      </c>
      <c r="AY185" s="273" t="s">
        <v>160</v>
      </c>
    </row>
    <row r="186" s="14" customFormat="1">
      <c r="A186" s="14"/>
      <c r="B186" s="274"/>
      <c r="C186" s="275"/>
      <c r="D186" s="265" t="s">
        <v>169</v>
      </c>
      <c r="E186" s="276" t="s">
        <v>1</v>
      </c>
      <c r="F186" s="277" t="s">
        <v>231</v>
      </c>
      <c r="G186" s="275"/>
      <c r="H186" s="278">
        <v>86.831000000000003</v>
      </c>
      <c r="I186" s="279"/>
      <c r="J186" s="275"/>
      <c r="K186" s="275"/>
      <c r="L186" s="280"/>
      <c r="M186" s="281"/>
      <c r="N186" s="282"/>
      <c r="O186" s="282"/>
      <c r="P186" s="282"/>
      <c r="Q186" s="282"/>
      <c r="R186" s="282"/>
      <c r="S186" s="282"/>
      <c r="T186" s="28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84" t="s">
        <v>169</v>
      </c>
      <c r="AU186" s="284" t="s">
        <v>84</v>
      </c>
      <c r="AV186" s="14" t="s">
        <v>84</v>
      </c>
      <c r="AW186" s="14" t="s">
        <v>30</v>
      </c>
      <c r="AX186" s="14" t="s">
        <v>75</v>
      </c>
      <c r="AY186" s="284" t="s">
        <v>160</v>
      </c>
    </row>
    <row r="187" s="13" customFormat="1">
      <c r="A187" s="13"/>
      <c r="B187" s="263"/>
      <c r="C187" s="264"/>
      <c r="D187" s="265" t="s">
        <v>169</v>
      </c>
      <c r="E187" s="266" t="s">
        <v>1</v>
      </c>
      <c r="F187" s="267" t="s">
        <v>232</v>
      </c>
      <c r="G187" s="264"/>
      <c r="H187" s="266" t="s">
        <v>1</v>
      </c>
      <c r="I187" s="268"/>
      <c r="J187" s="264"/>
      <c r="K187" s="264"/>
      <c r="L187" s="269"/>
      <c r="M187" s="270"/>
      <c r="N187" s="271"/>
      <c r="O187" s="271"/>
      <c r="P187" s="271"/>
      <c r="Q187" s="271"/>
      <c r="R187" s="271"/>
      <c r="S187" s="271"/>
      <c r="T187" s="27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73" t="s">
        <v>169</v>
      </c>
      <c r="AU187" s="273" t="s">
        <v>84</v>
      </c>
      <c r="AV187" s="13" t="s">
        <v>82</v>
      </c>
      <c r="AW187" s="13" t="s">
        <v>30</v>
      </c>
      <c r="AX187" s="13" t="s">
        <v>75</v>
      </c>
      <c r="AY187" s="273" t="s">
        <v>160</v>
      </c>
    </row>
    <row r="188" s="14" customFormat="1">
      <c r="A188" s="14"/>
      <c r="B188" s="274"/>
      <c r="C188" s="275"/>
      <c r="D188" s="265" t="s">
        <v>169</v>
      </c>
      <c r="E188" s="276" t="s">
        <v>1</v>
      </c>
      <c r="F188" s="277" t="s">
        <v>233</v>
      </c>
      <c r="G188" s="275"/>
      <c r="H188" s="278">
        <v>193.41399999999999</v>
      </c>
      <c r="I188" s="279"/>
      <c r="J188" s="275"/>
      <c r="K188" s="275"/>
      <c r="L188" s="280"/>
      <c r="M188" s="281"/>
      <c r="N188" s="282"/>
      <c r="O188" s="282"/>
      <c r="P188" s="282"/>
      <c r="Q188" s="282"/>
      <c r="R188" s="282"/>
      <c r="S188" s="282"/>
      <c r="T188" s="28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84" t="s">
        <v>169</v>
      </c>
      <c r="AU188" s="284" t="s">
        <v>84</v>
      </c>
      <c r="AV188" s="14" t="s">
        <v>84</v>
      </c>
      <c r="AW188" s="14" t="s">
        <v>30</v>
      </c>
      <c r="AX188" s="14" t="s">
        <v>75</v>
      </c>
      <c r="AY188" s="284" t="s">
        <v>160</v>
      </c>
    </row>
    <row r="189" s="14" customFormat="1">
      <c r="A189" s="14"/>
      <c r="B189" s="274"/>
      <c r="C189" s="275"/>
      <c r="D189" s="265" t="s">
        <v>169</v>
      </c>
      <c r="E189" s="276" t="s">
        <v>1</v>
      </c>
      <c r="F189" s="277" t="s">
        <v>234</v>
      </c>
      <c r="G189" s="275"/>
      <c r="H189" s="278">
        <v>36.600000000000001</v>
      </c>
      <c r="I189" s="279"/>
      <c r="J189" s="275"/>
      <c r="K189" s="275"/>
      <c r="L189" s="280"/>
      <c r="M189" s="281"/>
      <c r="N189" s="282"/>
      <c r="O189" s="282"/>
      <c r="P189" s="282"/>
      <c r="Q189" s="282"/>
      <c r="R189" s="282"/>
      <c r="S189" s="282"/>
      <c r="T189" s="283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84" t="s">
        <v>169</v>
      </c>
      <c r="AU189" s="284" t="s">
        <v>84</v>
      </c>
      <c r="AV189" s="14" t="s">
        <v>84</v>
      </c>
      <c r="AW189" s="14" t="s">
        <v>30</v>
      </c>
      <c r="AX189" s="14" t="s">
        <v>75</v>
      </c>
      <c r="AY189" s="284" t="s">
        <v>160</v>
      </c>
    </row>
    <row r="190" s="15" customFormat="1">
      <c r="A190" s="15"/>
      <c r="B190" s="285"/>
      <c r="C190" s="286"/>
      <c r="D190" s="265" t="s">
        <v>169</v>
      </c>
      <c r="E190" s="287" t="s">
        <v>1</v>
      </c>
      <c r="F190" s="288" t="s">
        <v>172</v>
      </c>
      <c r="G190" s="286"/>
      <c r="H190" s="289">
        <v>316.84500000000003</v>
      </c>
      <c r="I190" s="290"/>
      <c r="J190" s="286"/>
      <c r="K190" s="286"/>
      <c r="L190" s="291"/>
      <c r="M190" s="292"/>
      <c r="N190" s="293"/>
      <c r="O190" s="293"/>
      <c r="P190" s="293"/>
      <c r="Q190" s="293"/>
      <c r="R190" s="293"/>
      <c r="S190" s="293"/>
      <c r="T190" s="294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95" t="s">
        <v>169</v>
      </c>
      <c r="AU190" s="295" t="s">
        <v>84</v>
      </c>
      <c r="AV190" s="15" t="s">
        <v>167</v>
      </c>
      <c r="AW190" s="15" t="s">
        <v>30</v>
      </c>
      <c r="AX190" s="15" t="s">
        <v>82</v>
      </c>
      <c r="AY190" s="295" t="s">
        <v>160</v>
      </c>
    </row>
    <row r="191" s="2" customFormat="1" ht="37.8" customHeight="1">
      <c r="A191" s="41"/>
      <c r="B191" s="42"/>
      <c r="C191" s="251" t="s">
        <v>235</v>
      </c>
      <c r="D191" s="251" t="s">
        <v>162</v>
      </c>
      <c r="E191" s="252" t="s">
        <v>236</v>
      </c>
      <c r="F191" s="253" t="s">
        <v>237</v>
      </c>
      <c r="G191" s="254" t="s">
        <v>165</v>
      </c>
      <c r="H191" s="255">
        <v>316.84500000000003</v>
      </c>
      <c r="I191" s="256"/>
      <c r="J191" s="257">
        <f>ROUND(I191*H191,2)</f>
        <v>0</v>
      </c>
      <c r="K191" s="253" t="s">
        <v>166</v>
      </c>
      <c r="L191" s="44"/>
      <c r="M191" s="258" t="s">
        <v>1</v>
      </c>
      <c r="N191" s="259" t="s">
        <v>40</v>
      </c>
      <c r="O191" s="94"/>
      <c r="P191" s="260">
        <f>O191*H191</f>
        <v>0</v>
      </c>
      <c r="Q191" s="260">
        <v>0</v>
      </c>
      <c r="R191" s="260">
        <f>Q191*H191</f>
        <v>0</v>
      </c>
      <c r="S191" s="260">
        <v>0</v>
      </c>
      <c r="T191" s="261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62" t="s">
        <v>167</v>
      </c>
      <c r="AT191" s="262" t="s">
        <v>162</v>
      </c>
      <c r="AU191" s="262" t="s">
        <v>84</v>
      </c>
      <c r="AY191" s="18" t="s">
        <v>160</v>
      </c>
      <c r="BE191" s="154">
        <f>IF(N191="základní",J191,0)</f>
        <v>0</v>
      </c>
      <c r="BF191" s="154">
        <f>IF(N191="snížená",J191,0)</f>
        <v>0</v>
      </c>
      <c r="BG191" s="154">
        <f>IF(N191="zákl. přenesená",J191,0)</f>
        <v>0</v>
      </c>
      <c r="BH191" s="154">
        <f>IF(N191="sníž. přenesená",J191,0)</f>
        <v>0</v>
      </c>
      <c r="BI191" s="154">
        <f>IF(N191="nulová",J191,0)</f>
        <v>0</v>
      </c>
      <c r="BJ191" s="18" t="s">
        <v>82</v>
      </c>
      <c r="BK191" s="154">
        <f>ROUND(I191*H191,2)</f>
        <v>0</v>
      </c>
      <c r="BL191" s="18" t="s">
        <v>167</v>
      </c>
      <c r="BM191" s="262" t="s">
        <v>238</v>
      </c>
    </row>
    <row r="192" s="2" customFormat="1" ht="62.7" customHeight="1">
      <c r="A192" s="41"/>
      <c r="B192" s="42"/>
      <c r="C192" s="251" t="s">
        <v>239</v>
      </c>
      <c r="D192" s="251" t="s">
        <v>162</v>
      </c>
      <c r="E192" s="252" t="s">
        <v>240</v>
      </c>
      <c r="F192" s="253" t="s">
        <v>241</v>
      </c>
      <c r="G192" s="254" t="s">
        <v>203</v>
      </c>
      <c r="H192" s="255">
        <v>174.84</v>
      </c>
      <c r="I192" s="256"/>
      <c r="J192" s="257">
        <f>ROUND(I192*H192,2)</f>
        <v>0</v>
      </c>
      <c r="K192" s="253" t="s">
        <v>166</v>
      </c>
      <c r="L192" s="44"/>
      <c r="M192" s="258" t="s">
        <v>1</v>
      </c>
      <c r="N192" s="259" t="s">
        <v>40</v>
      </c>
      <c r="O192" s="94"/>
      <c r="P192" s="260">
        <f>O192*H192</f>
        <v>0</v>
      </c>
      <c r="Q192" s="260">
        <v>0</v>
      </c>
      <c r="R192" s="260">
        <f>Q192*H192</f>
        <v>0</v>
      </c>
      <c r="S192" s="260">
        <v>0</v>
      </c>
      <c r="T192" s="261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62" t="s">
        <v>167</v>
      </c>
      <c r="AT192" s="262" t="s">
        <v>162</v>
      </c>
      <c r="AU192" s="262" t="s">
        <v>84</v>
      </c>
      <c r="AY192" s="18" t="s">
        <v>160</v>
      </c>
      <c r="BE192" s="154">
        <f>IF(N192="základní",J192,0)</f>
        <v>0</v>
      </c>
      <c r="BF192" s="154">
        <f>IF(N192="snížená",J192,0)</f>
        <v>0</v>
      </c>
      <c r="BG192" s="154">
        <f>IF(N192="zákl. přenesená",J192,0)</f>
        <v>0</v>
      </c>
      <c r="BH192" s="154">
        <f>IF(N192="sníž. přenesená",J192,0)</f>
        <v>0</v>
      </c>
      <c r="BI192" s="154">
        <f>IF(N192="nulová",J192,0)</f>
        <v>0</v>
      </c>
      <c r="BJ192" s="18" t="s">
        <v>82</v>
      </c>
      <c r="BK192" s="154">
        <f>ROUND(I192*H192,2)</f>
        <v>0</v>
      </c>
      <c r="BL192" s="18" t="s">
        <v>167</v>
      </c>
      <c r="BM192" s="262" t="s">
        <v>242</v>
      </c>
    </row>
    <row r="193" s="14" customFormat="1">
      <c r="A193" s="14"/>
      <c r="B193" s="274"/>
      <c r="C193" s="275"/>
      <c r="D193" s="265" t="s">
        <v>169</v>
      </c>
      <c r="E193" s="276" t="s">
        <v>1</v>
      </c>
      <c r="F193" s="277" t="s">
        <v>243</v>
      </c>
      <c r="G193" s="275"/>
      <c r="H193" s="278">
        <v>87.420000000000002</v>
      </c>
      <c r="I193" s="279"/>
      <c r="J193" s="275"/>
      <c r="K193" s="275"/>
      <c r="L193" s="280"/>
      <c r="M193" s="281"/>
      <c r="N193" s="282"/>
      <c r="O193" s="282"/>
      <c r="P193" s="282"/>
      <c r="Q193" s="282"/>
      <c r="R193" s="282"/>
      <c r="S193" s="282"/>
      <c r="T193" s="283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84" t="s">
        <v>169</v>
      </c>
      <c r="AU193" s="284" t="s">
        <v>84</v>
      </c>
      <c r="AV193" s="14" t="s">
        <v>84</v>
      </c>
      <c r="AW193" s="14" t="s">
        <v>30</v>
      </c>
      <c r="AX193" s="14" t="s">
        <v>75</v>
      </c>
      <c r="AY193" s="284" t="s">
        <v>160</v>
      </c>
    </row>
    <row r="194" s="14" customFormat="1">
      <c r="A194" s="14"/>
      <c r="B194" s="274"/>
      <c r="C194" s="275"/>
      <c r="D194" s="265" t="s">
        <v>169</v>
      </c>
      <c r="E194" s="276" t="s">
        <v>1</v>
      </c>
      <c r="F194" s="277" t="s">
        <v>244</v>
      </c>
      <c r="G194" s="275"/>
      <c r="H194" s="278">
        <v>87.420000000000002</v>
      </c>
      <c r="I194" s="279"/>
      <c r="J194" s="275"/>
      <c r="K194" s="275"/>
      <c r="L194" s="280"/>
      <c r="M194" s="281"/>
      <c r="N194" s="282"/>
      <c r="O194" s="282"/>
      <c r="P194" s="282"/>
      <c r="Q194" s="282"/>
      <c r="R194" s="282"/>
      <c r="S194" s="282"/>
      <c r="T194" s="28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84" t="s">
        <v>169</v>
      </c>
      <c r="AU194" s="284" t="s">
        <v>84</v>
      </c>
      <c r="AV194" s="14" t="s">
        <v>84</v>
      </c>
      <c r="AW194" s="14" t="s">
        <v>30</v>
      </c>
      <c r="AX194" s="14" t="s">
        <v>75</v>
      </c>
      <c r="AY194" s="284" t="s">
        <v>160</v>
      </c>
    </row>
    <row r="195" s="15" customFormat="1">
      <c r="A195" s="15"/>
      <c r="B195" s="285"/>
      <c r="C195" s="286"/>
      <c r="D195" s="265" t="s">
        <v>169</v>
      </c>
      <c r="E195" s="287" t="s">
        <v>1</v>
      </c>
      <c r="F195" s="288" t="s">
        <v>172</v>
      </c>
      <c r="G195" s="286"/>
      <c r="H195" s="289">
        <v>174.84</v>
      </c>
      <c r="I195" s="290"/>
      <c r="J195" s="286"/>
      <c r="K195" s="286"/>
      <c r="L195" s="291"/>
      <c r="M195" s="292"/>
      <c r="N195" s="293"/>
      <c r="O195" s="293"/>
      <c r="P195" s="293"/>
      <c r="Q195" s="293"/>
      <c r="R195" s="293"/>
      <c r="S195" s="293"/>
      <c r="T195" s="294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95" t="s">
        <v>169</v>
      </c>
      <c r="AU195" s="295" t="s">
        <v>84</v>
      </c>
      <c r="AV195" s="15" t="s">
        <v>167</v>
      </c>
      <c r="AW195" s="15" t="s">
        <v>30</v>
      </c>
      <c r="AX195" s="15" t="s">
        <v>82</v>
      </c>
      <c r="AY195" s="295" t="s">
        <v>160</v>
      </c>
    </row>
    <row r="196" s="2" customFormat="1" ht="62.7" customHeight="1">
      <c r="A196" s="41"/>
      <c r="B196" s="42"/>
      <c r="C196" s="251" t="s">
        <v>245</v>
      </c>
      <c r="D196" s="251" t="s">
        <v>162</v>
      </c>
      <c r="E196" s="252" t="s">
        <v>246</v>
      </c>
      <c r="F196" s="253" t="s">
        <v>247</v>
      </c>
      <c r="G196" s="254" t="s">
        <v>203</v>
      </c>
      <c r="H196" s="255">
        <v>49.130000000000003</v>
      </c>
      <c r="I196" s="256"/>
      <c r="J196" s="257">
        <f>ROUND(I196*H196,2)</f>
        <v>0</v>
      </c>
      <c r="K196" s="253" t="s">
        <v>166</v>
      </c>
      <c r="L196" s="44"/>
      <c r="M196" s="258" t="s">
        <v>1</v>
      </c>
      <c r="N196" s="259" t="s">
        <v>40</v>
      </c>
      <c r="O196" s="94"/>
      <c r="P196" s="260">
        <f>O196*H196</f>
        <v>0</v>
      </c>
      <c r="Q196" s="260">
        <v>0</v>
      </c>
      <c r="R196" s="260">
        <f>Q196*H196</f>
        <v>0</v>
      </c>
      <c r="S196" s="260">
        <v>0</v>
      </c>
      <c r="T196" s="261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62" t="s">
        <v>167</v>
      </c>
      <c r="AT196" s="262" t="s">
        <v>162</v>
      </c>
      <c r="AU196" s="262" t="s">
        <v>84</v>
      </c>
      <c r="AY196" s="18" t="s">
        <v>160</v>
      </c>
      <c r="BE196" s="154">
        <f>IF(N196="základní",J196,0)</f>
        <v>0</v>
      </c>
      <c r="BF196" s="154">
        <f>IF(N196="snížená",J196,0)</f>
        <v>0</v>
      </c>
      <c r="BG196" s="154">
        <f>IF(N196="zákl. přenesená",J196,0)</f>
        <v>0</v>
      </c>
      <c r="BH196" s="154">
        <f>IF(N196="sníž. přenesená",J196,0)</f>
        <v>0</v>
      </c>
      <c r="BI196" s="154">
        <f>IF(N196="nulová",J196,0)</f>
        <v>0</v>
      </c>
      <c r="BJ196" s="18" t="s">
        <v>82</v>
      </c>
      <c r="BK196" s="154">
        <f>ROUND(I196*H196,2)</f>
        <v>0</v>
      </c>
      <c r="BL196" s="18" t="s">
        <v>167</v>
      </c>
      <c r="BM196" s="262" t="s">
        <v>248</v>
      </c>
    </row>
    <row r="197" s="13" customFormat="1">
      <c r="A197" s="13"/>
      <c r="B197" s="263"/>
      <c r="C197" s="264"/>
      <c r="D197" s="265" t="s">
        <v>169</v>
      </c>
      <c r="E197" s="266" t="s">
        <v>1</v>
      </c>
      <c r="F197" s="267" t="s">
        <v>249</v>
      </c>
      <c r="G197" s="264"/>
      <c r="H197" s="266" t="s">
        <v>1</v>
      </c>
      <c r="I197" s="268"/>
      <c r="J197" s="264"/>
      <c r="K197" s="264"/>
      <c r="L197" s="269"/>
      <c r="M197" s="270"/>
      <c r="N197" s="271"/>
      <c r="O197" s="271"/>
      <c r="P197" s="271"/>
      <c r="Q197" s="271"/>
      <c r="R197" s="271"/>
      <c r="S197" s="271"/>
      <c r="T197" s="27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73" t="s">
        <v>169</v>
      </c>
      <c r="AU197" s="273" t="s">
        <v>84</v>
      </c>
      <c r="AV197" s="13" t="s">
        <v>82</v>
      </c>
      <c r="AW197" s="13" t="s">
        <v>30</v>
      </c>
      <c r="AX197" s="13" t="s">
        <v>75</v>
      </c>
      <c r="AY197" s="273" t="s">
        <v>160</v>
      </c>
    </row>
    <row r="198" s="14" customFormat="1">
      <c r="A198" s="14"/>
      <c r="B198" s="274"/>
      <c r="C198" s="275"/>
      <c r="D198" s="265" t="s">
        <v>169</v>
      </c>
      <c r="E198" s="276" t="s">
        <v>1</v>
      </c>
      <c r="F198" s="277" t="s">
        <v>250</v>
      </c>
      <c r="G198" s="275"/>
      <c r="H198" s="278">
        <v>136.55000000000001</v>
      </c>
      <c r="I198" s="279"/>
      <c r="J198" s="275"/>
      <c r="K198" s="275"/>
      <c r="L198" s="280"/>
      <c r="M198" s="281"/>
      <c r="N198" s="282"/>
      <c r="O198" s="282"/>
      <c r="P198" s="282"/>
      <c r="Q198" s="282"/>
      <c r="R198" s="282"/>
      <c r="S198" s="282"/>
      <c r="T198" s="28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84" t="s">
        <v>169</v>
      </c>
      <c r="AU198" s="284" t="s">
        <v>84</v>
      </c>
      <c r="AV198" s="14" t="s">
        <v>84</v>
      </c>
      <c r="AW198" s="14" t="s">
        <v>30</v>
      </c>
      <c r="AX198" s="14" t="s">
        <v>75</v>
      </c>
      <c r="AY198" s="284" t="s">
        <v>160</v>
      </c>
    </row>
    <row r="199" s="14" customFormat="1">
      <c r="A199" s="14"/>
      <c r="B199" s="274"/>
      <c r="C199" s="275"/>
      <c r="D199" s="265" t="s">
        <v>169</v>
      </c>
      <c r="E199" s="276" t="s">
        <v>1</v>
      </c>
      <c r="F199" s="277" t="s">
        <v>251</v>
      </c>
      <c r="G199" s="275"/>
      <c r="H199" s="278">
        <v>-87.420000000000002</v>
      </c>
      <c r="I199" s="279"/>
      <c r="J199" s="275"/>
      <c r="K199" s="275"/>
      <c r="L199" s="280"/>
      <c r="M199" s="281"/>
      <c r="N199" s="282"/>
      <c r="O199" s="282"/>
      <c r="P199" s="282"/>
      <c r="Q199" s="282"/>
      <c r="R199" s="282"/>
      <c r="S199" s="282"/>
      <c r="T199" s="28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84" t="s">
        <v>169</v>
      </c>
      <c r="AU199" s="284" t="s">
        <v>84</v>
      </c>
      <c r="AV199" s="14" t="s">
        <v>84</v>
      </c>
      <c r="AW199" s="14" t="s">
        <v>30</v>
      </c>
      <c r="AX199" s="14" t="s">
        <v>75</v>
      </c>
      <c r="AY199" s="284" t="s">
        <v>160</v>
      </c>
    </row>
    <row r="200" s="15" customFormat="1">
      <c r="A200" s="15"/>
      <c r="B200" s="285"/>
      <c r="C200" s="286"/>
      <c r="D200" s="265" t="s">
        <v>169</v>
      </c>
      <c r="E200" s="287" t="s">
        <v>1</v>
      </c>
      <c r="F200" s="288" t="s">
        <v>172</v>
      </c>
      <c r="G200" s="286"/>
      <c r="H200" s="289">
        <v>49.13000000000001</v>
      </c>
      <c r="I200" s="290"/>
      <c r="J200" s="286"/>
      <c r="K200" s="286"/>
      <c r="L200" s="291"/>
      <c r="M200" s="292"/>
      <c r="N200" s="293"/>
      <c r="O200" s="293"/>
      <c r="P200" s="293"/>
      <c r="Q200" s="293"/>
      <c r="R200" s="293"/>
      <c r="S200" s="293"/>
      <c r="T200" s="294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95" t="s">
        <v>169</v>
      </c>
      <c r="AU200" s="295" t="s">
        <v>84</v>
      </c>
      <c r="AV200" s="15" t="s">
        <v>167</v>
      </c>
      <c r="AW200" s="15" t="s">
        <v>30</v>
      </c>
      <c r="AX200" s="15" t="s">
        <v>82</v>
      </c>
      <c r="AY200" s="295" t="s">
        <v>160</v>
      </c>
    </row>
    <row r="201" s="2" customFormat="1" ht="37.8" customHeight="1">
      <c r="A201" s="41"/>
      <c r="B201" s="42"/>
      <c r="C201" s="251" t="s">
        <v>252</v>
      </c>
      <c r="D201" s="251" t="s">
        <v>162</v>
      </c>
      <c r="E201" s="252" t="s">
        <v>253</v>
      </c>
      <c r="F201" s="253" t="s">
        <v>254</v>
      </c>
      <c r="G201" s="254" t="s">
        <v>203</v>
      </c>
      <c r="H201" s="255">
        <v>87.420000000000002</v>
      </c>
      <c r="I201" s="256"/>
      <c r="J201" s="257">
        <f>ROUND(I201*H201,2)</f>
        <v>0</v>
      </c>
      <c r="K201" s="253" t="s">
        <v>166</v>
      </c>
      <c r="L201" s="44"/>
      <c r="M201" s="258" t="s">
        <v>1</v>
      </c>
      <c r="N201" s="259" t="s">
        <v>40</v>
      </c>
      <c r="O201" s="94"/>
      <c r="P201" s="260">
        <f>O201*H201</f>
        <v>0</v>
      </c>
      <c r="Q201" s="260">
        <v>0</v>
      </c>
      <c r="R201" s="260">
        <f>Q201*H201</f>
        <v>0</v>
      </c>
      <c r="S201" s="260">
        <v>0</v>
      </c>
      <c r="T201" s="261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62" t="s">
        <v>167</v>
      </c>
      <c r="AT201" s="262" t="s">
        <v>162</v>
      </c>
      <c r="AU201" s="262" t="s">
        <v>84</v>
      </c>
      <c r="AY201" s="18" t="s">
        <v>160</v>
      </c>
      <c r="BE201" s="154">
        <f>IF(N201="základní",J201,0)</f>
        <v>0</v>
      </c>
      <c r="BF201" s="154">
        <f>IF(N201="snížená",J201,0)</f>
        <v>0</v>
      </c>
      <c r="BG201" s="154">
        <f>IF(N201="zákl. přenesená",J201,0)</f>
        <v>0</v>
      </c>
      <c r="BH201" s="154">
        <f>IF(N201="sníž. přenesená",J201,0)</f>
        <v>0</v>
      </c>
      <c r="BI201" s="154">
        <f>IF(N201="nulová",J201,0)</f>
        <v>0</v>
      </c>
      <c r="BJ201" s="18" t="s">
        <v>82</v>
      </c>
      <c r="BK201" s="154">
        <f>ROUND(I201*H201,2)</f>
        <v>0</v>
      </c>
      <c r="BL201" s="18" t="s">
        <v>167</v>
      </c>
      <c r="BM201" s="262" t="s">
        <v>255</v>
      </c>
    </row>
    <row r="202" s="14" customFormat="1">
      <c r="A202" s="14"/>
      <c r="B202" s="274"/>
      <c r="C202" s="275"/>
      <c r="D202" s="265" t="s">
        <v>169</v>
      </c>
      <c r="E202" s="276" t="s">
        <v>1</v>
      </c>
      <c r="F202" s="277" t="s">
        <v>256</v>
      </c>
      <c r="G202" s="275"/>
      <c r="H202" s="278">
        <v>87.420000000000002</v>
      </c>
      <c r="I202" s="279"/>
      <c r="J202" s="275"/>
      <c r="K202" s="275"/>
      <c r="L202" s="280"/>
      <c r="M202" s="281"/>
      <c r="N202" s="282"/>
      <c r="O202" s="282"/>
      <c r="P202" s="282"/>
      <c r="Q202" s="282"/>
      <c r="R202" s="282"/>
      <c r="S202" s="282"/>
      <c r="T202" s="28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4" t="s">
        <v>169</v>
      </c>
      <c r="AU202" s="284" t="s">
        <v>84</v>
      </c>
      <c r="AV202" s="14" t="s">
        <v>84</v>
      </c>
      <c r="AW202" s="14" t="s">
        <v>30</v>
      </c>
      <c r="AX202" s="14" t="s">
        <v>75</v>
      </c>
      <c r="AY202" s="284" t="s">
        <v>160</v>
      </c>
    </row>
    <row r="203" s="15" customFormat="1">
      <c r="A203" s="15"/>
      <c r="B203" s="285"/>
      <c r="C203" s="286"/>
      <c r="D203" s="265" t="s">
        <v>169</v>
      </c>
      <c r="E203" s="287" t="s">
        <v>1</v>
      </c>
      <c r="F203" s="288" t="s">
        <v>172</v>
      </c>
      <c r="G203" s="286"/>
      <c r="H203" s="289">
        <v>87.420000000000002</v>
      </c>
      <c r="I203" s="290"/>
      <c r="J203" s="286"/>
      <c r="K203" s="286"/>
      <c r="L203" s="291"/>
      <c r="M203" s="292"/>
      <c r="N203" s="293"/>
      <c r="O203" s="293"/>
      <c r="P203" s="293"/>
      <c r="Q203" s="293"/>
      <c r="R203" s="293"/>
      <c r="S203" s="293"/>
      <c r="T203" s="294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95" t="s">
        <v>169</v>
      </c>
      <c r="AU203" s="295" t="s">
        <v>84</v>
      </c>
      <c r="AV203" s="15" t="s">
        <v>167</v>
      </c>
      <c r="AW203" s="15" t="s">
        <v>30</v>
      </c>
      <c r="AX203" s="15" t="s">
        <v>82</v>
      </c>
      <c r="AY203" s="295" t="s">
        <v>160</v>
      </c>
    </row>
    <row r="204" s="2" customFormat="1" ht="37.8" customHeight="1">
      <c r="A204" s="41"/>
      <c r="B204" s="42"/>
      <c r="C204" s="251" t="s">
        <v>257</v>
      </c>
      <c r="D204" s="251" t="s">
        <v>162</v>
      </c>
      <c r="E204" s="252" t="s">
        <v>258</v>
      </c>
      <c r="F204" s="253" t="s">
        <v>259</v>
      </c>
      <c r="G204" s="254" t="s">
        <v>260</v>
      </c>
      <c r="H204" s="255">
        <v>98.260000000000005</v>
      </c>
      <c r="I204" s="256"/>
      <c r="J204" s="257">
        <f>ROUND(I204*H204,2)</f>
        <v>0</v>
      </c>
      <c r="K204" s="253" t="s">
        <v>166</v>
      </c>
      <c r="L204" s="44"/>
      <c r="M204" s="258" t="s">
        <v>1</v>
      </c>
      <c r="N204" s="259" t="s">
        <v>40</v>
      </c>
      <c r="O204" s="94"/>
      <c r="P204" s="260">
        <f>O204*H204</f>
        <v>0</v>
      </c>
      <c r="Q204" s="260">
        <v>0</v>
      </c>
      <c r="R204" s="260">
        <f>Q204*H204</f>
        <v>0</v>
      </c>
      <c r="S204" s="260">
        <v>0</v>
      </c>
      <c r="T204" s="261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62" t="s">
        <v>167</v>
      </c>
      <c r="AT204" s="262" t="s">
        <v>162</v>
      </c>
      <c r="AU204" s="262" t="s">
        <v>84</v>
      </c>
      <c r="AY204" s="18" t="s">
        <v>160</v>
      </c>
      <c r="BE204" s="154">
        <f>IF(N204="základní",J204,0)</f>
        <v>0</v>
      </c>
      <c r="BF204" s="154">
        <f>IF(N204="snížená",J204,0)</f>
        <v>0</v>
      </c>
      <c r="BG204" s="154">
        <f>IF(N204="zákl. přenesená",J204,0)</f>
        <v>0</v>
      </c>
      <c r="BH204" s="154">
        <f>IF(N204="sníž. přenesená",J204,0)</f>
        <v>0</v>
      </c>
      <c r="BI204" s="154">
        <f>IF(N204="nulová",J204,0)</f>
        <v>0</v>
      </c>
      <c r="BJ204" s="18" t="s">
        <v>82</v>
      </c>
      <c r="BK204" s="154">
        <f>ROUND(I204*H204,2)</f>
        <v>0</v>
      </c>
      <c r="BL204" s="18" t="s">
        <v>167</v>
      </c>
      <c r="BM204" s="262" t="s">
        <v>261</v>
      </c>
    </row>
    <row r="205" s="13" customFormat="1">
      <c r="A205" s="13"/>
      <c r="B205" s="263"/>
      <c r="C205" s="264"/>
      <c r="D205" s="265" t="s">
        <v>169</v>
      </c>
      <c r="E205" s="266" t="s">
        <v>1</v>
      </c>
      <c r="F205" s="267" t="s">
        <v>249</v>
      </c>
      <c r="G205" s="264"/>
      <c r="H205" s="266" t="s">
        <v>1</v>
      </c>
      <c r="I205" s="268"/>
      <c r="J205" s="264"/>
      <c r="K205" s="264"/>
      <c r="L205" s="269"/>
      <c r="M205" s="270"/>
      <c r="N205" s="271"/>
      <c r="O205" s="271"/>
      <c r="P205" s="271"/>
      <c r="Q205" s="271"/>
      <c r="R205" s="271"/>
      <c r="S205" s="271"/>
      <c r="T205" s="27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73" t="s">
        <v>169</v>
      </c>
      <c r="AU205" s="273" t="s">
        <v>84</v>
      </c>
      <c r="AV205" s="13" t="s">
        <v>82</v>
      </c>
      <c r="AW205" s="13" t="s">
        <v>30</v>
      </c>
      <c r="AX205" s="13" t="s">
        <v>75</v>
      </c>
      <c r="AY205" s="273" t="s">
        <v>160</v>
      </c>
    </row>
    <row r="206" s="14" customFormat="1">
      <c r="A206" s="14"/>
      <c r="B206" s="274"/>
      <c r="C206" s="275"/>
      <c r="D206" s="265" t="s">
        <v>169</v>
      </c>
      <c r="E206" s="276" t="s">
        <v>1</v>
      </c>
      <c r="F206" s="277" t="s">
        <v>250</v>
      </c>
      <c r="G206" s="275"/>
      <c r="H206" s="278">
        <v>136.55000000000001</v>
      </c>
      <c r="I206" s="279"/>
      <c r="J206" s="275"/>
      <c r="K206" s="275"/>
      <c r="L206" s="280"/>
      <c r="M206" s="281"/>
      <c r="N206" s="282"/>
      <c r="O206" s="282"/>
      <c r="P206" s="282"/>
      <c r="Q206" s="282"/>
      <c r="R206" s="282"/>
      <c r="S206" s="282"/>
      <c r="T206" s="283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84" t="s">
        <v>169</v>
      </c>
      <c r="AU206" s="284" t="s">
        <v>84</v>
      </c>
      <c r="AV206" s="14" t="s">
        <v>84</v>
      </c>
      <c r="AW206" s="14" t="s">
        <v>30</v>
      </c>
      <c r="AX206" s="14" t="s">
        <v>75</v>
      </c>
      <c r="AY206" s="284" t="s">
        <v>160</v>
      </c>
    </row>
    <row r="207" s="14" customFormat="1">
      <c r="A207" s="14"/>
      <c r="B207" s="274"/>
      <c r="C207" s="275"/>
      <c r="D207" s="265" t="s">
        <v>169</v>
      </c>
      <c r="E207" s="276" t="s">
        <v>1</v>
      </c>
      <c r="F207" s="277" t="s">
        <v>251</v>
      </c>
      <c r="G207" s="275"/>
      <c r="H207" s="278">
        <v>-87.420000000000002</v>
      </c>
      <c r="I207" s="279"/>
      <c r="J207" s="275"/>
      <c r="K207" s="275"/>
      <c r="L207" s="280"/>
      <c r="M207" s="281"/>
      <c r="N207" s="282"/>
      <c r="O207" s="282"/>
      <c r="P207" s="282"/>
      <c r="Q207" s="282"/>
      <c r="R207" s="282"/>
      <c r="S207" s="282"/>
      <c r="T207" s="28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84" t="s">
        <v>169</v>
      </c>
      <c r="AU207" s="284" t="s">
        <v>84</v>
      </c>
      <c r="AV207" s="14" t="s">
        <v>84</v>
      </c>
      <c r="AW207" s="14" t="s">
        <v>30</v>
      </c>
      <c r="AX207" s="14" t="s">
        <v>75</v>
      </c>
      <c r="AY207" s="284" t="s">
        <v>160</v>
      </c>
    </row>
    <row r="208" s="15" customFormat="1">
      <c r="A208" s="15"/>
      <c r="B208" s="285"/>
      <c r="C208" s="286"/>
      <c r="D208" s="265" t="s">
        <v>169</v>
      </c>
      <c r="E208" s="287" t="s">
        <v>1</v>
      </c>
      <c r="F208" s="288" t="s">
        <v>172</v>
      </c>
      <c r="G208" s="286"/>
      <c r="H208" s="289">
        <v>49.13000000000001</v>
      </c>
      <c r="I208" s="290"/>
      <c r="J208" s="286"/>
      <c r="K208" s="286"/>
      <c r="L208" s="291"/>
      <c r="M208" s="292"/>
      <c r="N208" s="293"/>
      <c r="O208" s="293"/>
      <c r="P208" s="293"/>
      <c r="Q208" s="293"/>
      <c r="R208" s="293"/>
      <c r="S208" s="293"/>
      <c r="T208" s="294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95" t="s">
        <v>169</v>
      </c>
      <c r="AU208" s="295" t="s">
        <v>84</v>
      </c>
      <c r="AV208" s="15" t="s">
        <v>167</v>
      </c>
      <c r="AW208" s="15" t="s">
        <v>30</v>
      </c>
      <c r="AX208" s="15" t="s">
        <v>82</v>
      </c>
      <c r="AY208" s="295" t="s">
        <v>160</v>
      </c>
    </row>
    <row r="209" s="14" customFormat="1">
      <c r="A209" s="14"/>
      <c r="B209" s="274"/>
      <c r="C209" s="275"/>
      <c r="D209" s="265" t="s">
        <v>169</v>
      </c>
      <c r="E209" s="275"/>
      <c r="F209" s="277" t="s">
        <v>262</v>
      </c>
      <c r="G209" s="275"/>
      <c r="H209" s="278">
        <v>98.260000000000005</v>
      </c>
      <c r="I209" s="279"/>
      <c r="J209" s="275"/>
      <c r="K209" s="275"/>
      <c r="L209" s="280"/>
      <c r="M209" s="281"/>
      <c r="N209" s="282"/>
      <c r="O209" s="282"/>
      <c r="P209" s="282"/>
      <c r="Q209" s="282"/>
      <c r="R209" s="282"/>
      <c r="S209" s="282"/>
      <c r="T209" s="28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84" t="s">
        <v>169</v>
      </c>
      <c r="AU209" s="284" t="s">
        <v>84</v>
      </c>
      <c r="AV209" s="14" t="s">
        <v>84</v>
      </c>
      <c r="AW209" s="14" t="s">
        <v>4</v>
      </c>
      <c r="AX209" s="14" t="s">
        <v>82</v>
      </c>
      <c r="AY209" s="284" t="s">
        <v>160</v>
      </c>
    </row>
    <row r="210" s="2" customFormat="1" ht="37.8" customHeight="1">
      <c r="A210" s="41"/>
      <c r="B210" s="42"/>
      <c r="C210" s="251" t="s">
        <v>8</v>
      </c>
      <c r="D210" s="251" t="s">
        <v>162</v>
      </c>
      <c r="E210" s="252" t="s">
        <v>263</v>
      </c>
      <c r="F210" s="253" t="s">
        <v>264</v>
      </c>
      <c r="G210" s="254" t="s">
        <v>203</v>
      </c>
      <c r="H210" s="255">
        <v>87.420000000000002</v>
      </c>
      <c r="I210" s="256"/>
      <c r="J210" s="257">
        <f>ROUND(I210*H210,2)</f>
        <v>0</v>
      </c>
      <c r="K210" s="253" t="s">
        <v>166</v>
      </c>
      <c r="L210" s="44"/>
      <c r="M210" s="258" t="s">
        <v>1</v>
      </c>
      <c r="N210" s="259" t="s">
        <v>40</v>
      </c>
      <c r="O210" s="94"/>
      <c r="P210" s="260">
        <f>O210*H210</f>
        <v>0</v>
      </c>
      <c r="Q210" s="260">
        <v>0</v>
      </c>
      <c r="R210" s="260">
        <f>Q210*H210</f>
        <v>0</v>
      </c>
      <c r="S210" s="260">
        <v>0</v>
      </c>
      <c r="T210" s="261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62" t="s">
        <v>167</v>
      </c>
      <c r="AT210" s="262" t="s">
        <v>162</v>
      </c>
      <c r="AU210" s="262" t="s">
        <v>84</v>
      </c>
      <c r="AY210" s="18" t="s">
        <v>160</v>
      </c>
      <c r="BE210" s="154">
        <f>IF(N210="základní",J210,0)</f>
        <v>0</v>
      </c>
      <c r="BF210" s="154">
        <f>IF(N210="snížená",J210,0)</f>
        <v>0</v>
      </c>
      <c r="BG210" s="154">
        <f>IF(N210="zákl. přenesená",J210,0)</f>
        <v>0</v>
      </c>
      <c r="BH210" s="154">
        <f>IF(N210="sníž. přenesená",J210,0)</f>
        <v>0</v>
      </c>
      <c r="BI210" s="154">
        <f>IF(N210="nulová",J210,0)</f>
        <v>0</v>
      </c>
      <c r="BJ210" s="18" t="s">
        <v>82</v>
      </c>
      <c r="BK210" s="154">
        <f>ROUND(I210*H210,2)</f>
        <v>0</v>
      </c>
      <c r="BL210" s="18" t="s">
        <v>167</v>
      </c>
      <c r="BM210" s="262" t="s">
        <v>265</v>
      </c>
    </row>
    <row r="211" s="14" customFormat="1">
      <c r="A211" s="14"/>
      <c r="B211" s="274"/>
      <c r="C211" s="275"/>
      <c r="D211" s="265" t="s">
        <v>169</v>
      </c>
      <c r="E211" s="276" t="s">
        <v>1</v>
      </c>
      <c r="F211" s="277" t="s">
        <v>266</v>
      </c>
      <c r="G211" s="275"/>
      <c r="H211" s="278">
        <v>87.420000000000002</v>
      </c>
      <c r="I211" s="279"/>
      <c r="J211" s="275"/>
      <c r="K211" s="275"/>
      <c r="L211" s="280"/>
      <c r="M211" s="281"/>
      <c r="N211" s="282"/>
      <c r="O211" s="282"/>
      <c r="P211" s="282"/>
      <c r="Q211" s="282"/>
      <c r="R211" s="282"/>
      <c r="S211" s="282"/>
      <c r="T211" s="28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84" t="s">
        <v>169</v>
      </c>
      <c r="AU211" s="284" t="s">
        <v>84</v>
      </c>
      <c r="AV211" s="14" t="s">
        <v>84</v>
      </c>
      <c r="AW211" s="14" t="s">
        <v>30</v>
      </c>
      <c r="AX211" s="14" t="s">
        <v>75</v>
      </c>
      <c r="AY211" s="284" t="s">
        <v>160</v>
      </c>
    </row>
    <row r="212" s="15" customFormat="1">
      <c r="A212" s="15"/>
      <c r="B212" s="285"/>
      <c r="C212" s="286"/>
      <c r="D212" s="265" t="s">
        <v>169</v>
      </c>
      <c r="E212" s="287" t="s">
        <v>1</v>
      </c>
      <c r="F212" s="288" t="s">
        <v>172</v>
      </c>
      <c r="G212" s="286"/>
      <c r="H212" s="289">
        <v>87.420000000000002</v>
      </c>
      <c r="I212" s="290"/>
      <c r="J212" s="286"/>
      <c r="K212" s="286"/>
      <c r="L212" s="291"/>
      <c r="M212" s="292"/>
      <c r="N212" s="293"/>
      <c r="O212" s="293"/>
      <c r="P212" s="293"/>
      <c r="Q212" s="293"/>
      <c r="R212" s="293"/>
      <c r="S212" s="293"/>
      <c r="T212" s="294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95" t="s">
        <v>169</v>
      </c>
      <c r="AU212" s="295" t="s">
        <v>84</v>
      </c>
      <c r="AV212" s="15" t="s">
        <v>167</v>
      </c>
      <c r="AW212" s="15" t="s">
        <v>30</v>
      </c>
      <c r="AX212" s="15" t="s">
        <v>82</v>
      </c>
      <c r="AY212" s="295" t="s">
        <v>160</v>
      </c>
    </row>
    <row r="213" s="2" customFormat="1" ht="37.8" customHeight="1">
      <c r="A213" s="41"/>
      <c r="B213" s="42"/>
      <c r="C213" s="251" t="s">
        <v>267</v>
      </c>
      <c r="D213" s="251" t="s">
        <v>162</v>
      </c>
      <c r="E213" s="252" t="s">
        <v>268</v>
      </c>
      <c r="F213" s="253" t="s">
        <v>269</v>
      </c>
      <c r="G213" s="254" t="s">
        <v>203</v>
      </c>
      <c r="H213" s="255">
        <v>87.420000000000002</v>
      </c>
      <c r="I213" s="256"/>
      <c r="J213" s="257">
        <f>ROUND(I213*H213,2)</f>
        <v>0</v>
      </c>
      <c r="K213" s="253" t="s">
        <v>166</v>
      </c>
      <c r="L213" s="44"/>
      <c r="M213" s="258" t="s">
        <v>1</v>
      </c>
      <c r="N213" s="259" t="s">
        <v>40</v>
      </c>
      <c r="O213" s="94"/>
      <c r="P213" s="260">
        <f>O213*H213</f>
        <v>0</v>
      </c>
      <c r="Q213" s="260">
        <v>0</v>
      </c>
      <c r="R213" s="260">
        <f>Q213*H213</f>
        <v>0</v>
      </c>
      <c r="S213" s="260">
        <v>0</v>
      </c>
      <c r="T213" s="261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62" t="s">
        <v>167</v>
      </c>
      <c r="AT213" s="262" t="s">
        <v>162</v>
      </c>
      <c r="AU213" s="262" t="s">
        <v>84</v>
      </c>
      <c r="AY213" s="18" t="s">
        <v>160</v>
      </c>
      <c r="BE213" s="154">
        <f>IF(N213="základní",J213,0)</f>
        <v>0</v>
      </c>
      <c r="BF213" s="154">
        <f>IF(N213="snížená",J213,0)</f>
        <v>0</v>
      </c>
      <c r="BG213" s="154">
        <f>IF(N213="zákl. přenesená",J213,0)</f>
        <v>0</v>
      </c>
      <c r="BH213" s="154">
        <f>IF(N213="sníž. přenesená",J213,0)</f>
        <v>0</v>
      </c>
      <c r="BI213" s="154">
        <f>IF(N213="nulová",J213,0)</f>
        <v>0</v>
      </c>
      <c r="BJ213" s="18" t="s">
        <v>82</v>
      </c>
      <c r="BK213" s="154">
        <f>ROUND(I213*H213,2)</f>
        <v>0</v>
      </c>
      <c r="BL213" s="18" t="s">
        <v>167</v>
      </c>
      <c r="BM213" s="262" t="s">
        <v>270</v>
      </c>
    </row>
    <row r="214" s="13" customFormat="1">
      <c r="A214" s="13"/>
      <c r="B214" s="263"/>
      <c r="C214" s="264"/>
      <c r="D214" s="265" t="s">
        <v>169</v>
      </c>
      <c r="E214" s="266" t="s">
        <v>1</v>
      </c>
      <c r="F214" s="267" t="s">
        <v>271</v>
      </c>
      <c r="G214" s="264"/>
      <c r="H214" s="266" t="s">
        <v>1</v>
      </c>
      <c r="I214" s="268"/>
      <c r="J214" s="264"/>
      <c r="K214" s="264"/>
      <c r="L214" s="269"/>
      <c r="M214" s="270"/>
      <c r="N214" s="271"/>
      <c r="O214" s="271"/>
      <c r="P214" s="271"/>
      <c r="Q214" s="271"/>
      <c r="R214" s="271"/>
      <c r="S214" s="271"/>
      <c r="T214" s="27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73" t="s">
        <v>169</v>
      </c>
      <c r="AU214" s="273" t="s">
        <v>84</v>
      </c>
      <c r="AV214" s="13" t="s">
        <v>82</v>
      </c>
      <c r="AW214" s="13" t="s">
        <v>30</v>
      </c>
      <c r="AX214" s="13" t="s">
        <v>75</v>
      </c>
      <c r="AY214" s="273" t="s">
        <v>160</v>
      </c>
    </row>
    <row r="215" s="14" customFormat="1">
      <c r="A215" s="14"/>
      <c r="B215" s="274"/>
      <c r="C215" s="275"/>
      <c r="D215" s="265" t="s">
        <v>169</v>
      </c>
      <c r="E215" s="276" t="s">
        <v>1</v>
      </c>
      <c r="F215" s="277" t="s">
        <v>205</v>
      </c>
      <c r="G215" s="275"/>
      <c r="H215" s="278">
        <v>47.756999999999998</v>
      </c>
      <c r="I215" s="279"/>
      <c r="J215" s="275"/>
      <c r="K215" s="275"/>
      <c r="L215" s="280"/>
      <c r="M215" s="281"/>
      <c r="N215" s="282"/>
      <c r="O215" s="282"/>
      <c r="P215" s="282"/>
      <c r="Q215" s="282"/>
      <c r="R215" s="282"/>
      <c r="S215" s="282"/>
      <c r="T215" s="28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84" t="s">
        <v>169</v>
      </c>
      <c r="AU215" s="284" t="s">
        <v>84</v>
      </c>
      <c r="AV215" s="14" t="s">
        <v>84</v>
      </c>
      <c r="AW215" s="14" t="s">
        <v>30</v>
      </c>
      <c r="AX215" s="14" t="s">
        <v>75</v>
      </c>
      <c r="AY215" s="284" t="s">
        <v>160</v>
      </c>
    </row>
    <row r="216" s="14" customFormat="1">
      <c r="A216" s="14"/>
      <c r="B216" s="274"/>
      <c r="C216" s="275"/>
      <c r="D216" s="265" t="s">
        <v>169</v>
      </c>
      <c r="E216" s="276" t="s">
        <v>1</v>
      </c>
      <c r="F216" s="277" t="s">
        <v>206</v>
      </c>
      <c r="G216" s="275"/>
      <c r="H216" s="278">
        <v>96.706999999999994</v>
      </c>
      <c r="I216" s="279"/>
      <c r="J216" s="275"/>
      <c r="K216" s="275"/>
      <c r="L216" s="280"/>
      <c r="M216" s="281"/>
      <c r="N216" s="282"/>
      <c r="O216" s="282"/>
      <c r="P216" s="282"/>
      <c r="Q216" s="282"/>
      <c r="R216" s="282"/>
      <c r="S216" s="282"/>
      <c r="T216" s="28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84" t="s">
        <v>169</v>
      </c>
      <c r="AU216" s="284" t="s">
        <v>84</v>
      </c>
      <c r="AV216" s="14" t="s">
        <v>84</v>
      </c>
      <c r="AW216" s="14" t="s">
        <v>30</v>
      </c>
      <c r="AX216" s="14" t="s">
        <v>75</v>
      </c>
      <c r="AY216" s="284" t="s">
        <v>160</v>
      </c>
    </row>
    <row r="217" s="14" customFormat="1">
      <c r="A217" s="14"/>
      <c r="B217" s="274"/>
      <c r="C217" s="275"/>
      <c r="D217" s="265" t="s">
        <v>169</v>
      </c>
      <c r="E217" s="276" t="s">
        <v>1</v>
      </c>
      <c r="F217" s="277" t="s">
        <v>207</v>
      </c>
      <c r="G217" s="275"/>
      <c r="H217" s="278">
        <v>18.300000000000001</v>
      </c>
      <c r="I217" s="279"/>
      <c r="J217" s="275"/>
      <c r="K217" s="275"/>
      <c r="L217" s="280"/>
      <c r="M217" s="281"/>
      <c r="N217" s="282"/>
      <c r="O217" s="282"/>
      <c r="P217" s="282"/>
      <c r="Q217" s="282"/>
      <c r="R217" s="282"/>
      <c r="S217" s="282"/>
      <c r="T217" s="28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84" t="s">
        <v>169</v>
      </c>
      <c r="AU217" s="284" t="s">
        <v>84</v>
      </c>
      <c r="AV217" s="14" t="s">
        <v>84</v>
      </c>
      <c r="AW217" s="14" t="s">
        <v>30</v>
      </c>
      <c r="AX217" s="14" t="s">
        <v>75</v>
      </c>
      <c r="AY217" s="284" t="s">
        <v>160</v>
      </c>
    </row>
    <row r="218" s="16" customFormat="1">
      <c r="A218" s="16"/>
      <c r="B218" s="296"/>
      <c r="C218" s="297"/>
      <c r="D218" s="265" t="s">
        <v>169</v>
      </c>
      <c r="E218" s="298" t="s">
        <v>1</v>
      </c>
      <c r="F218" s="299" t="s">
        <v>208</v>
      </c>
      <c r="G218" s="297"/>
      <c r="H218" s="300">
        <v>162.76400000000001</v>
      </c>
      <c r="I218" s="301"/>
      <c r="J218" s="297"/>
      <c r="K218" s="297"/>
      <c r="L218" s="302"/>
      <c r="M218" s="303"/>
      <c r="N218" s="304"/>
      <c r="O218" s="304"/>
      <c r="P218" s="304"/>
      <c r="Q218" s="304"/>
      <c r="R218" s="304"/>
      <c r="S218" s="304"/>
      <c r="T218" s="305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T218" s="306" t="s">
        <v>169</v>
      </c>
      <c r="AU218" s="306" t="s">
        <v>84</v>
      </c>
      <c r="AV218" s="16" t="s">
        <v>178</v>
      </c>
      <c r="AW218" s="16" t="s">
        <v>30</v>
      </c>
      <c r="AX218" s="16" t="s">
        <v>75</v>
      </c>
      <c r="AY218" s="306" t="s">
        <v>160</v>
      </c>
    </row>
    <row r="219" s="13" customFormat="1">
      <c r="A219" s="13"/>
      <c r="B219" s="263"/>
      <c r="C219" s="264"/>
      <c r="D219" s="265" t="s">
        <v>169</v>
      </c>
      <c r="E219" s="266" t="s">
        <v>1</v>
      </c>
      <c r="F219" s="267" t="s">
        <v>209</v>
      </c>
      <c r="G219" s="264"/>
      <c r="H219" s="266" t="s">
        <v>1</v>
      </c>
      <c r="I219" s="268"/>
      <c r="J219" s="264"/>
      <c r="K219" s="264"/>
      <c r="L219" s="269"/>
      <c r="M219" s="270"/>
      <c r="N219" s="271"/>
      <c r="O219" s="271"/>
      <c r="P219" s="271"/>
      <c r="Q219" s="271"/>
      <c r="R219" s="271"/>
      <c r="S219" s="271"/>
      <c r="T219" s="27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73" t="s">
        <v>169</v>
      </c>
      <c r="AU219" s="273" t="s">
        <v>84</v>
      </c>
      <c r="AV219" s="13" t="s">
        <v>82</v>
      </c>
      <c r="AW219" s="13" t="s">
        <v>30</v>
      </c>
      <c r="AX219" s="13" t="s">
        <v>75</v>
      </c>
      <c r="AY219" s="273" t="s">
        <v>160</v>
      </c>
    </row>
    <row r="220" s="14" customFormat="1">
      <c r="A220" s="14"/>
      <c r="B220" s="274"/>
      <c r="C220" s="275"/>
      <c r="D220" s="265" t="s">
        <v>169</v>
      </c>
      <c r="E220" s="276" t="s">
        <v>1</v>
      </c>
      <c r="F220" s="277" t="s">
        <v>210</v>
      </c>
      <c r="G220" s="275"/>
      <c r="H220" s="278">
        <v>-7.4390000000000001</v>
      </c>
      <c r="I220" s="279"/>
      <c r="J220" s="275"/>
      <c r="K220" s="275"/>
      <c r="L220" s="280"/>
      <c r="M220" s="281"/>
      <c r="N220" s="282"/>
      <c r="O220" s="282"/>
      <c r="P220" s="282"/>
      <c r="Q220" s="282"/>
      <c r="R220" s="282"/>
      <c r="S220" s="282"/>
      <c r="T220" s="28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84" t="s">
        <v>169</v>
      </c>
      <c r="AU220" s="284" t="s">
        <v>84</v>
      </c>
      <c r="AV220" s="14" t="s">
        <v>84</v>
      </c>
      <c r="AW220" s="14" t="s">
        <v>30</v>
      </c>
      <c r="AX220" s="14" t="s">
        <v>75</v>
      </c>
      <c r="AY220" s="284" t="s">
        <v>160</v>
      </c>
    </row>
    <row r="221" s="14" customFormat="1">
      <c r="A221" s="14"/>
      <c r="B221" s="274"/>
      <c r="C221" s="275"/>
      <c r="D221" s="265" t="s">
        <v>169</v>
      </c>
      <c r="E221" s="276" t="s">
        <v>1</v>
      </c>
      <c r="F221" s="277" t="s">
        <v>211</v>
      </c>
      <c r="G221" s="275"/>
      <c r="H221" s="278">
        <v>-13.975</v>
      </c>
      <c r="I221" s="279"/>
      <c r="J221" s="275"/>
      <c r="K221" s="275"/>
      <c r="L221" s="280"/>
      <c r="M221" s="281"/>
      <c r="N221" s="282"/>
      <c r="O221" s="282"/>
      <c r="P221" s="282"/>
      <c r="Q221" s="282"/>
      <c r="R221" s="282"/>
      <c r="S221" s="282"/>
      <c r="T221" s="28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84" t="s">
        <v>169</v>
      </c>
      <c r="AU221" s="284" t="s">
        <v>84</v>
      </c>
      <c r="AV221" s="14" t="s">
        <v>84</v>
      </c>
      <c r="AW221" s="14" t="s">
        <v>30</v>
      </c>
      <c r="AX221" s="14" t="s">
        <v>75</v>
      </c>
      <c r="AY221" s="284" t="s">
        <v>160</v>
      </c>
    </row>
    <row r="222" s="14" customFormat="1">
      <c r="A222" s="14"/>
      <c r="B222" s="274"/>
      <c r="C222" s="275"/>
      <c r="D222" s="265" t="s">
        <v>169</v>
      </c>
      <c r="E222" s="276" t="s">
        <v>1</v>
      </c>
      <c r="F222" s="277" t="s">
        <v>212</v>
      </c>
      <c r="G222" s="275"/>
      <c r="H222" s="278">
        <v>-4.7999999999999998</v>
      </c>
      <c r="I222" s="279"/>
      <c r="J222" s="275"/>
      <c r="K222" s="275"/>
      <c r="L222" s="280"/>
      <c r="M222" s="281"/>
      <c r="N222" s="282"/>
      <c r="O222" s="282"/>
      <c r="P222" s="282"/>
      <c r="Q222" s="282"/>
      <c r="R222" s="282"/>
      <c r="S222" s="282"/>
      <c r="T222" s="28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84" t="s">
        <v>169</v>
      </c>
      <c r="AU222" s="284" t="s">
        <v>84</v>
      </c>
      <c r="AV222" s="14" t="s">
        <v>84</v>
      </c>
      <c r="AW222" s="14" t="s">
        <v>30</v>
      </c>
      <c r="AX222" s="14" t="s">
        <v>75</v>
      </c>
      <c r="AY222" s="284" t="s">
        <v>160</v>
      </c>
    </row>
    <row r="223" s="16" customFormat="1">
      <c r="A223" s="16"/>
      <c r="B223" s="296"/>
      <c r="C223" s="297"/>
      <c r="D223" s="265" t="s">
        <v>169</v>
      </c>
      <c r="E223" s="298" t="s">
        <v>1</v>
      </c>
      <c r="F223" s="299" t="s">
        <v>208</v>
      </c>
      <c r="G223" s="297"/>
      <c r="H223" s="300">
        <v>-26.214000000000002</v>
      </c>
      <c r="I223" s="301"/>
      <c r="J223" s="297"/>
      <c r="K223" s="297"/>
      <c r="L223" s="302"/>
      <c r="M223" s="303"/>
      <c r="N223" s="304"/>
      <c r="O223" s="304"/>
      <c r="P223" s="304"/>
      <c r="Q223" s="304"/>
      <c r="R223" s="304"/>
      <c r="S223" s="304"/>
      <c r="T223" s="305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T223" s="306" t="s">
        <v>169</v>
      </c>
      <c r="AU223" s="306" t="s">
        <v>84</v>
      </c>
      <c r="AV223" s="16" t="s">
        <v>178</v>
      </c>
      <c r="AW223" s="16" t="s">
        <v>30</v>
      </c>
      <c r="AX223" s="16" t="s">
        <v>75</v>
      </c>
      <c r="AY223" s="306" t="s">
        <v>160</v>
      </c>
    </row>
    <row r="224" s="13" customFormat="1">
      <c r="A224" s="13"/>
      <c r="B224" s="263"/>
      <c r="C224" s="264"/>
      <c r="D224" s="265" t="s">
        <v>169</v>
      </c>
      <c r="E224" s="266" t="s">
        <v>1</v>
      </c>
      <c r="F224" s="267" t="s">
        <v>272</v>
      </c>
      <c r="G224" s="264"/>
      <c r="H224" s="266" t="s">
        <v>1</v>
      </c>
      <c r="I224" s="268"/>
      <c r="J224" s="264"/>
      <c r="K224" s="264"/>
      <c r="L224" s="269"/>
      <c r="M224" s="270"/>
      <c r="N224" s="271"/>
      <c r="O224" s="271"/>
      <c r="P224" s="271"/>
      <c r="Q224" s="271"/>
      <c r="R224" s="271"/>
      <c r="S224" s="271"/>
      <c r="T224" s="27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73" t="s">
        <v>169</v>
      </c>
      <c r="AU224" s="273" t="s">
        <v>84</v>
      </c>
      <c r="AV224" s="13" t="s">
        <v>82</v>
      </c>
      <c r="AW224" s="13" t="s">
        <v>30</v>
      </c>
      <c r="AX224" s="13" t="s">
        <v>75</v>
      </c>
      <c r="AY224" s="273" t="s">
        <v>160</v>
      </c>
    </row>
    <row r="225" s="14" customFormat="1">
      <c r="A225" s="14"/>
      <c r="B225" s="274"/>
      <c r="C225" s="275"/>
      <c r="D225" s="265" t="s">
        <v>169</v>
      </c>
      <c r="E225" s="276" t="s">
        <v>1</v>
      </c>
      <c r="F225" s="277" t="s">
        <v>273</v>
      </c>
      <c r="G225" s="275"/>
      <c r="H225" s="278">
        <v>-4.4630000000000001</v>
      </c>
      <c r="I225" s="279"/>
      <c r="J225" s="275"/>
      <c r="K225" s="275"/>
      <c r="L225" s="280"/>
      <c r="M225" s="281"/>
      <c r="N225" s="282"/>
      <c r="O225" s="282"/>
      <c r="P225" s="282"/>
      <c r="Q225" s="282"/>
      <c r="R225" s="282"/>
      <c r="S225" s="282"/>
      <c r="T225" s="283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84" t="s">
        <v>169</v>
      </c>
      <c r="AU225" s="284" t="s">
        <v>84</v>
      </c>
      <c r="AV225" s="14" t="s">
        <v>84</v>
      </c>
      <c r="AW225" s="14" t="s">
        <v>30</v>
      </c>
      <c r="AX225" s="14" t="s">
        <v>75</v>
      </c>
      <c r="AY225" s="284" t="s">
        <v>160</v>
      </c>
    </row>
    <row r="226" s="14" customFormat="1">
      <c r="A226" s="14"/>
      <c r="B226" s="274"/>
      <c r="C226" s="275"/>
      <c r="D226" s="265" t="s">
        <v>169</v>
      </c>
      <c r="E226" s="276" t="s">
        <v>1</v>
      </c>
      <c r="F226" s="277" t="s">
        <v>274</v>
      </c>
      <c r="G226" s="275"/>
      <c r="H226" s="278">
        <v>-2.7949999999999999</v>
      </c>
      <c r="I226" s="279"/>
      <c r="J226" s="275"/>
      <c r="K226" s="275"/>
      <c r="L226" s="280"/>
      <c r="M226" s="281"/>
      <c r="N226" s="282"/>
      <c r="O226" s="282"/>
      <c r="P226" s="282"/>
      <c r="Q226" s="282"/>
      <c r="R226" s="282"/>
      <c r="S226" s="282"/>
      <c r="T226" s="28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84" t="s">
        <v>169</v>
      </c>
      <c r="AU226" s="284" t="s">
        <v>84</v>
      </c>
      <c r="AV226" s="14" t="s">
        <v>84</v>
      </c>
      <c r="AW226" s="14" t="s">
        <v>30</v>
      </c>
      <c r="AX226" s="14" t="s">
        <v>75</v>
      </c>
      <c r="AY226" s="284" t="s">
        <v>160</v>
      </c>
    </row>
    <row r="227" s="14" customFormat="1">
      <c r="A227" s="14"/>
      <c r="B227" s="274"/>
      <c r="C227" s="275"/>
      <c r="D227" s="265" t="s">
        <v>169</v>
      </c>
      <c r="E227" s="276" t="s">
        <v>1</v>
      </c>
      <c r="F227" s="277" t="s">
        <v>275</v>
      </c>
      <c r="G227" s="275"/>
      <c r="H227" s="278">
        <v>-0.59999999999999998</v>
      </c>
      <c r="I227" s="279"/>
      <c r="J227" s="275"/>
      <c r="K227" s="275"/>
      <c r="L227" s="280"/>
      <c r="M227" s="281"/>
      <c r="N227" s="282"/>
      <c r="O227" s="282"/>
      <c r="P227" s="282"/>
      <c r="Q227" s="282"/>
      <c r="R227" s="282"/>
      <c r="S227" s="282"/>
      <c r="T227" s="28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84" t="s">
        <v>169</v>
      </c>
      <c r="AU227" s="284" t="s">
        <v>84</v>
      </c>
      <c r="AV227" s="14" t="s">
        <v>84</v>
      </c>
      <c r="AW227" s="14" t="s">
        <v>30</v>
      </c>
      <c r="AX227" s="14" t="s">
        <v>75</v>
      </c>
      <c r="AY227" s="284" t="s">
        <v>160</v>
      </c>
    </row>
    <row r="228" s="14" customFormat="1">
      <c r="A228" s="14"/>
      <c r="B228" s="274"/>
      <c r="C228" s="275"/>
      <c r="D228" s="265" t="s">
        <v>169</v>
      </c>
      <c r="E228" s="276" t="s">
        <v>1</v>
      </c>
      <c r="F228" s="277" t="s">
        <v>276</v>
      </c>
      <c r="G228" s="275"/>
      <c r="H228" s="278">
        <v>-11.901999999999999</v>
      </c>
      <c r="I228" s="279"/>
      <c r="J228" s="275"/>
      <c r="K228" s="275"/>
      <c r="L228" s="280"/>
      <c r="M228" s="281"/>
      <c r="N228" s="282"/>
      <c r="O228" s="282"/>
      <c r="P228" s="282"/>
      <c r="Q228" s="282"/>
      <c r="R228" s="282"/>
      <c r="S228" s="282"/>
      <c r="T228" s="28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84" t="s">
        <v>169</v>
      </c>
      <c r="AU228" s="284" t="s">
        <v>84</v>
      </c>
      <c r="AV228" s="14" t="s">
        <v>84</v>
      </c>
      <c r="AW228" s="14" t="s">
        <v>30</v>
      </c>
      <c r="AX228" s="14" t="s">
        <v>75</v>
      </c>
      <c r="AY228" s="284" t="s">
        <v>160</v>
      </c>
    </row>
    <row r="229" s="14" customFormat="1">
      <c r="A229" s="14"/>
      <c r="B229" s="274"/>
      <c r="C229" s="275"/>
      <c r="D229" s="265" t="s">
        <v>169</v>
      </c>
      <c r="E229" s="276" t="s">
        <v>1</v>
      </c>
      <c r="F229" s="277" t="s">
        <v>277</v>
      </c>
      <c r="G229" s="275"/>
      <c r="H229" s="278">
        <v>-16.77</v>
      </c>
      <c r="I229" s="279"/>
      <c r="J229" s="275"/>
      <c r="K229" s="275"/>
      <c r="L229" s="280"/>
      <c r="M229" s="281"/>
      <c r="N229" s="282"/>
      <c r="O229" s="282"/>
      <c r="P229" s="282"/>
      <c r="Q229" s="282"/>
      <c r="R229" s="282"/>
      <c r="S229" s="282"/>
      <c r="T229" s="283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84" t="s">
        <v>169</v>
      </c>
      <c r="AU229" s="284" t="s">
        <v>84</v>
      </c>
      <c r="AV229" s="14" t="s">
        <v>84</v>
      </c>
      <c r="AW229" s="14" t="s">
        <v>30</v>
      </c>
      <c r="AX229" s="14" t="s">
        <v>75</v>
      </c>
      <c r="AY229" s="284" t="s">
        <v>160</v>
      </c>
    </row>
    <row r="230" s="14" customFormat="1">
      <c r="A230" s="14"/>
      <c r="B230" s="274"/>
      <c r="C230" s="275"/>
      <c r="D230" s="265" t="s">
        <v>169</v>
      </c>
      <c r="E230" s="276" t="s">
        <v>1</v>
      </c>
      <c r="F230" s="277" t="s">
        <v>278</v>
      </c>
      <c r="G230" s="275"/>
      <c r="H230" s="278">
        <v>-3.6000000000000001</v>
      </c>
      <c r="I230" s="279"/>
      <c r="J230" s="275"/>
      <c r="K230" s="275"/>
      <c r="L230" s="280"/>
      <c r="M230" s="281"/>
      <c r="N230" s="282"/>
      <c r="O230" s="282"/>
      <c r="P230" s="282"/>
      <c r="Q230" s="282"/>
      <c r="R230" s="282"/>
      <c r="S230" s="282"/>
      <c r="T230" s="283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84" t="s">
        <v>169</v>
      </c>
      <c r="AU230" s="284" t="s">
        <v>84</v>
      </c>
      <c r="AV230" s="14" t="s">
        <v>84</v>
      </c>
      <c r="AW230" s="14" t="s">
        <v>30</v>
      </c>
      <c r="AX230" s="14" t="s">
        <v>75</v>
      </c>
      <c r="AY230" s="284" t="s">
        <v>160</v>
      </c>
    </row>
    <row r="231" s="16" customFormat="1">
      <c r="A231" s="16"/>
      <c r="B231" s="296"/>
      <c r="C231" s="297"/>
      <c r="D231" s="265" t="s">
        <v>169</v>
      </c>
      <c r="E231" s="298" t="s">
        <v>1</v>
      </c>
      <c r="F231" s="299" t="s">
        <v>208</v>
      </c>
      <c r="G231" s="297"/>
      <c r="H231" s="300">
        <v>-40.130000000000003</v>
      </c>
      <c r="I231" s="301"/>
      <c r="J231" s="297"/>
      <c r="K231" s="297"/>
      <c r="L231" s="302"/>
      <c r="M231" s="303"/>
      <c r="N231" s="304"/>
      <c r="O231" s="304"/>
      <c r="P231" s="304"/>
      <c r="Q231" s="304"/>
      <c r="R231" s="304"/>
      <c r="S231" s="304"/>
      <c r="T231" s="305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T231" s="306" t="s">
        <v>169</v>
      </c>
      <c r="AU231" s="306" t="s">
        <v>84</v>
      </c>
      <c r="AV231" s="16" t="s">
        <v>178</v>
      </c>
      <c r="AW231" s="16" t="s">
        <v>30</v>
      </c>
      <c r="AX231" s="16" t="s">
        <v>75</v>
      </c>
      <c r="AY231" s="306" t="s">
        <v>160</v>
      </c>
    </row>
    <row r="232" s="14" customFormat="1">
      <c r="A232" s="14"/>
      <c r="B232" s="274"/>
      <c r="C232" s="275"/>
      <c r="D232" s="265" t="s">
        <v>169</v>
      </c>
      <c r="E232" s="276" t="s">
        <v>1</v>
      </c>
      <c r="F232" s="277" t="s">
        <v>279</v>
      </c>
      <c r="G232" s="275"/>
      <c r="H232" s="278">
        <v>-3.6000000000000001</v>
      </c>
      <c r="I232" s="279"/>
      <c r="J232" s="275"/>
      <c r="K232" s="275"/>
      <c r="L232" s="280"/>
      <c r="M232" s="281"/>
      <c r="N232" s="282"/>
      <c r="O232" s="282"/>
      <c r="P232" s="282"/>
      <c r="Q232" s="282"/>
      <c r="R232" s="282"/>
      <c r="S232" s="282"/>
      <c r="T232" s="28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84" t="s">
        <v>169</v>
      </c>
      <c r="AU232" s="284" t="s">
        <v>84</v>
      </c>
      <c r="AV232" s="14" t="s">
        <v>84</v>
      </c>
      <c r="AW232" s="14" t="s">
        <v>30</v>
      </c>
      <c r="AX232" s="14" t="s">
        <v>75</v>
      </c>
      <c r="AY232" s="284" t="s">
        <v>160</v>
      </c>
    </row>
    <row r="233" s="14" customFormat="1">
      <c r="A233" s="14"/>
      <c r="B233" s="274"/>
      <c r="C233" s="275"/>
      <c r="D233" s="265" t="s">
        <v>169</v>
      </c>
      <c r="E233" s="276" t="s">
        <v>1</v>
      </c>
      <c r="F233" s="277" t="s">
        <v>280</v>
      </c>
      <c r="G233" s="275"/>
      <c r="H233" s="278">
        <v>-5.4000000000000004</v>
      </c>
      <c r="I233" s="279"/>
      <c r="J233" s="275"/>
      <c r="K233" s="275"/>
      <c r="L233" s="280"/>
      <c r="M233" s="281"/>
      <c r="N233" s="282"/>
      <c r="O233" s="282"/>
      <c r="P233" s="282"/>
      <c r="Q233" s="282"/>
      <c r="R233" s="282"/>
      <c r="S233" s="282"/>
      <c r="T233" s="28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84" t="s">
        <v>169</v>
      </c>
      <c r="AU233" s="284" t="s">
        <v>84</v>
      </c>
      <c r="AV233" s="14" t="s">
        <v>84</v>
      </c>
      <c r="AW233" s="14" t="s">
        <v>30</v>
      </c>
      <c r="AX233" s="14" t="s">
        <v>75</v>
      </c>
      <c r="AY233" s="284" t="s">
        <v>160</v>
      </c>
    </row>
    <row r="234" s="16" customFormat="1">
      <c r="A234" s="16"/>
      <c r="B234" s="296"/>
      <c r="C234" s="297"/>
      <c r="D234" s="265" t="s">
        <v>169</v>
      </c>
      <c r="E234" s="298" t="s">
        <v>1</v>
      </c>
      <c r="F234" s="299" t="s">
        <v>208</v>
      </c>
      <c r="G234" s="297"/>
      <c r="H234" s="300">
        <v>-9</v>
      </c>
      <c r="I234" s="301"/>
      <c r="J234" s="297"/>
      <c r="K234" s="297"/>
      <c r="L234" s="302"/>
      <c r="M234" s="303"/>
      <c r="N234" s="304"/>
      <c r="O234" s="304"/>
      <c r="P234" s="304"/>
      <c r="Q234" s="304"/>
      <c r="R234" s="304"/>
      <c r="S234" s="304"/>
      <c r="T234" s="305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T234" s="306" t="s">
        <v>169</v>
      </c>
      <c r="AU234" s="306" t="s">
        <v>84</v>
      </c>
      <c r="AV234" s="16" t="s">
        <v>178</v>
      </c>
      <c r="AW234" s="16" t="s">
        <v>30</v>
      </c>
      <c r="AX234" s="16" t="s">
        <v>75</v>
      </c>
      <c r="AY234" s="306" t="s">
        <v>160</v>
      </c>
    </row>
    <row r="235" s="15" customFormat="1">
      <c r="A235" s="15"/>
      <c r="B235" s="285"/>
      <c r="C235" s="286"/>
      <c r="D235" s="265" t="s">
        <v>169</v>
      </c>
      <c r="E235" s="287" t="s">
        <v>1</v>
      </c>
      <c r="F235" s="288" t="s">
        <v>172</v>
      </c>
      <c r="G235" s="286"/>
      <c r="H235" s="289">
        <v>87.420000000000044</v>
      </c>
      <c r="I235" s="290"/>
      <c r="J235" s="286"/>
      <c r="K235" s="286"/>
      <c r="L235" s="291"/>
      <c r="M235" s="292"/>
      <c r="N235" s="293"/>
      <c r="O235" s="293"/>
      <c r="P235" s="293"/>
      <c r="Q235" s="293"/>
      <c r="R235" s="293"/>
      <c r="S235" s="293"/>
      <c r="T235" s="294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95" t="s">
        <v>169</v>
      </c>
      <c r="AU235" s="295" t="s">
        <v>84</v>
      </c>
      <c r="AV235" s="15" t="s">
        <v>167</v>
      </c>
      <c r="AW235" s="15" t="s">
        <v>30</v>
      </c>
      <c r="AX235" s="15" t="s">
        <v>82</v>
      </c>
      <c r="AY235" s="295" t="s">
        <v>160</v>
      </c>
    </row>
    <row r="236" s="2" customFormat="1" ht="37.8" customHeight="1">
      <c r="A236" s="41"/>
      <c r="B236" s="42"/>
      <c r="C236" s="251" t="s">
        <v>281</v>
      </c>
      <c r="D236" s="251" t="s">
        <v>162</v>
      </c>
      <c r="E236" s="252" t="s">
        <v>268</v>
      </c>
      <c r="F236" s="253" t="s">
        <v>269</v>
      </c>
      <c r="G236" s="254" t="s">
        <v>203</v>
      </c>
      <c r="H236" s="255">
        <v>3.6000000000000001</v>
      </c>
      <c r="I236" s="256"/>
      <c r="J236" s="257">
        <f>ROUND(I236*H236,2)</f>
        <v>0</v>
      </c>
      <c r="K236" s="253" t="s">
        <v>166</v>
      </c>
      <c r="L236" s="44"/>
      <c r="M236" s="258" t="s">
        <v>1</v>
      </c>
      <c r="N236" s="259" t="s">
        <v>40</v>
      </c>
      <c r="O236" s="94"/>
      <c r="P236" s="260">
        <f>O236*H236</f>
        <v>0</v>
      </c>
      <c r="Q236" s="260">
        <v>0</v>
      </c>
      <c r="R236" s="260">
        <f>Q236*H236</f>
        <v>0</v>
      </c>
      <c r="S236" s="260">
        <v>0</v>
      </c>
      <c r="T236" s="261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62" t="s">
        <v>167</v>
      </c>
      <c r="AT236" s="262" t="s">
        <v>162</v>
      </c>
      <c r="AU236" s="262" t="s">
        <v>84</v>
      </c>
      <c r="AY236" s="18" t="s">
        <v>160</v>
      </c>
      <c r="BE236" s="154">
        <f>IF(N236="základní",J236,0)</f>
        <v>0</v>
      </c>
      <c r="BF236" s="154">
        <f>IF(N236="snížená",J236,0)</f>
        <v>0</v>
      </c>
      <c r="BG236" s="154">
        <f>IF(N236="zákl. přenesená",J236,0)</f>
        <v>0</v>
      </c>
      <c r="BH236" s="154">
        <f>IF(N236="sníž. přenesená",J236,0)</f>
        <v>0</v>
      </c>
      <c r="BI236" s="154">
        <f>IF(N236="nulová",J236,0)</f>
        <v>0</v>
      </c>
      <c r="BJ236" s="18" t="s">
        <v>82</v>
      </c>
      <c r="BK236" s="154">
        <f>ROUND(I236*H236,2)</f>
        <v>0</v>
      </c>
      <c r="BL236" s="18" t="s">
        <v>167</v>
      </c>
      <c r="BM236" s="262" t="s">
        <v>282</v>
      </c>
    </row>
    <row r="237" s="13" customFormat="1">
      <c r="A237" s="13"/>
      <c r="B237" s="263"/>
      <c r="C237" s="264"/>
      <c r="D237" s="265" t="s">
        <v>169</v>
      </c>
      <c r="E237" s="266" t="s">
        <v>1</v>
      </c>
      <c r="F237" s="267" t="s">
        <v>283</v>
      </c>
      <c r="G237" s="264"/>
      <c r="H237" s="266" t="s">
        <v>1</v>
      </c>
      <c r="I237" s="268"/>
      <c r="J237" s="264"/>
      <c r="K237" s="264"/>
      <c r="L237" s="269"/>
      <c r="M237" s="270"/>
      <c r="N237" s="271"/>
      <c r="O237" s="271"/>
      <c r="P237" s="271"/>
      <c r="Q237" s="271"/>
      <c r="R237" s="271"/>
      <c r="S237" s="271"/>
      <c r="T237" s="27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73" t="s">
        <v>169</v>
      </c>
      <c r="AU237" s="273" t="s">
        <v>84</v>
      </c>
      <c r="AV237" s="13" t="s">
        <v>82</v>
      </c>
      <c r="AW237" s="13" t="s">
        <v>30</v>
      </c>
      <c r="AX237" s="13" t="s">
        <v>75</v>
      </c>
      <c r="AY237" s="273" t="s">
        <v>160</v>
      </c>
    </row>
    <row r="238" s="13" customFormat="1">
      <c r="A238" s="13"/>
      <c r="B238" s="263"/>
      <c r="C238" s="264"/>
      <c r="D238" s="265" t="s">
        <v>169</v>
      </c>
      <c r="E238" s="266" t="s">
        <v>1</v>
      </c>
      <c r="F238" s="267" t="s">
        <v>170</v>
      </c>
      <c r="G238" s="264"/>
      <c r="H238" s="266" t="s">
        <v>1</v>
      </c>
      <c r="I238" s="268"/>
      <c r="J238" s="264"/>
      <c r="K238" s="264"/>
      <c r="L238" s="269"/>
      <c r="M238" s="270"/>
      <c r="N238" s="271"/>
      <c r="O238" s="271"/>
      <c r="P238" s="271"/>
      <c r="Q238" s="271"/>
      <c r="R238" s="271"/>
      <c r="S238" s="271"/>
      <c r="T238" s="27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73" t="s">
        <v>169</v>
      </c>
      <c r="AU238" s="273" t="s">
        <v>84</v>
      </c>
      <c r="AV238" s="13" t="s">
        <v>82</v>
      </c>
      <c r="AW238" s="13" t="s">
        <v>30</v>
      </c>
      <c r="AX238" s="13" t="s">
        <v>75</v>
      </c>
      <c r="AY238" s="273" t="s">
        <v>160</v>
      </c>
    </row>
    <row r="239" s="14" customFormat="1">
      <c r="A239" s="14"/>
      <c r="B239" s="274"/>
      <c r="C239" s="275"/>
      <c r="D239" s="265" t="s">
        <v>169</v>
      </c>
      <c r="E239" s="276" t="s">
        <v>1</v>
      </c>
      <c r="F239" s="277" t="s">
        <v>284</v>
      </c>
      <c r="G239" s="275"/>
      <c r="H239" s="278">
        <v>3.6000000000000001</v>
      </c>
      <c r="I239" s="279"/>
      <c r="J239" s="275"/>
      <c r="K239" s="275"/>
      <c r="L239" s="280"/>
      <c r="M239" s="281"/>
      <c r="N239" s="282"/>
      <c r="O239" s="282"/>
      <c r="P239" s="282"/>
      <c r="Q239" s="282"/>
      <c r="R239" s="282"/>
      <c r="S239" s="282"/>
      <c r="T239" s="28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84" t="s">
        <v>169</v>
      </c>
      <c r="AU239" s="284" t="s">
        <v>84</v>
      </c>
      <c r="AV239" s="14" t="s">
        <v>84</v>
      </c>
      <c r="AW239" s="14" t="s">
        <v>30</v>
      </c>
      <c r="AX239" s="14" t="s">
        <v>75</v>
      </c>
      <c r="AY239" s="284" t="s">
        <v>160</v>
      </c>
    </row>
    <row r="240" s="15" customFormat="1">
      <c r="A240" s="15"/>
      <c r="B240" s="285"/>
      <c r="C240" s="286"/>
      <c r="D240" s="265" t="s">
        <v>169</v>
      </c>
      <c r="E240" s="287" t="s">
        <v>1</v>
      </c>
      <c r="F240" s="288" t="s">
        <v>172</v>
      </c>
      <c r="G240" s="286"/>
      <c r="H240" s="289">
        <v>3.6000000000000001</v>
      </c>
      <c r="I240" s="290"/>
      <c r="J240" s="286"/>
      <c r="K240" s="286"/>
      <c r="L240" s="291"/>
      <c r="M240" s="292"/>
      <c r="N240" s="293"/>
      <c r="O240" s="293"/>
      <c r="P240" s="293"/>
      <c r="Q240" s="293"/>
      <c r="R240" s="293"/>
      <c r="S240" s="293"/>
      <c r="T240" s="294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95" t="s">
        <v>169</v>
      </c>
      <c r="AU240" s="295" t="s">
        <v>84</v>
      </c>
      <c r="AV240" s="15" t="s">
        <v>167</v>
      </c>
      <c r="AW240" s="15" t="s">
        <v>30</v>
      </c>
      <c r="AX240" s="15" t="s">
        <v>82</v>
      </c>
      <c r="AY240" s="295" t="s">
        <v>160</v>
      </c>
    </row>
    <row r="241" s="2" customFormat="1" ht="37.8" customHeight="1">
      <c r="A241" s="41"/>
      <c r="B241" s="42"/>
      <c r="C241" s="251" t="s">
        <v>285</v>
      </c>
      <c r="D241" s="251" t="s">
        <v>162</v>
      </c>
      <c r="E241" s="252" t="s">
        <v>268</v>
      </c>
      <c r="F241" s="253" t="s">
        <v>269</v>
      </c>
      <c r="G241" s="254" t="s">
        <v>203</v>
      </c>
      <c r="H241" s="255">
        <v>5.4000000000000004</v>
      </c>
      <c r="I241" s="256"/>
      <c r="J241" s="257">
        <f>ROUND(I241*H241,2)</f>
        <v>0</v>
      </c>
      <c r="K241" s="253" t="s">
        <v>166</v>
      </c>
      <c r="L241" s="44"/>
      <c r="M241" s="258" t="s">
        <v>1</v>
      </c>
      <c r="N241" s="259" t="s">
        <v>40</v>
      </c>
      <c r="O241" s="94"/>
      <c r="P241" s="260">
        <f>O241*H241</f>
        <v>0</v>
      </c>
      <c r="Q241" s="260">
        <v>0</v>
      </c>
      <c r="R241" s="260">
        <f>Q241*H241</f>
        <v>0</v>
      </c>
      <c r="S241" s="260">
        <v>0</v>
      </c>
      <c r="T241" s="261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62" t="s">
        <v>167</v>
      </c>
      <c r="AT241" s="262" t="s">
        <v>162</v>
      </c>
      <c r="AU241" s="262" t="s">
        <v>84</v>
      </c>
      <c r="AY241" s="18" t="s">
        <v>160</v>
      </c>
      <c r="BE241" s="154">
        <f>IF(N241="základní",J241,0)</f>
        <v>0</v>
      </c>
      <c r="BF241" s="154">
        <f>IF(N241="snížená",J241,0)</f>
        <v>0</v>
      </c>
      <c r="BG241" s="154">
        <f>IF(N241="zákl. přenesená",J241,0)</f>
        <v>0</v>
      </c>
      <c r="BH241" s="154">
        <f>IF(N241="sníž. přenesená",J241,0)</f>
        <v>0</v>
      </c>
      <c r="BI241" s="154">
        <f>IF(N241="nulová",J241,0)</f>
        <v>0</v>
      </c>
      <c r="BJ241" s="18" t="s">
        <v>82</v>
      </c>
      <c r="BK241" s="154">
        <f>ROUND(I241*H241,2)</f>
        <v>0</v>
      </c>
      <c r="BL241" s="18" t="s">
        <v>167</v>
      </c>
      <c r="BM241" s="262" t="s">
        <v>286</v>
      </c>
    </row>
    <row r="242" s="13" customFormat="1">
      <c r="A242" s="13"/>
      <c r="B242" s="263"/>
      <c r="C242" s="264"/>
      <c r="D242" s="265" t="s">
        <v>169</v>
      </c>
      <c r="E242" s="266" t="s">
        <v>1</v>
      </c>
      <c r="F242" s="267" t="s">
        <v>287</v>
      </c>
      <c r="G242" s="264"/>
      <c r="H242" s="266" t="s">
        <v>1</v>
      </c>
      <c r="I242" s="268"/>
      <c r="J242" s="264"/>
      <c r="K242" s="264"/>
      <c r="L242" s="269"/>
      <c r="M242" s="270"/>
      <c r="N242" s="271"/>
      <c r="O242" s="271"/>
      <c r="P242" s="271"/>
      <c r="Q242" s="271"/>
      <c r="R242" s="271"/>
      <c r="S242" s="271"/>
      <c r="T242" s="27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73" t="s">
        <v>169</v>
      </c>
      <c r="AU242" s="273" t="s">
        <v>84</v>
      </c>
      <c r="AV242" s="13" t="s">
        <v>82</v>
      </c>
      <c r="AW242" s="13" t="s">
        <v>30</v>
      </c>
      <c r="AX242" s="13" t="s">
        <v>75</v>
      </c>
      <c r="AY242" s="273" t="s">
        <v>160</v>
      </c>
    </row>
    <row r="243" s="14" customFormat="1">
      <c r="A243" s="14"/>
      <c r="B243" s="274"/>
      <c r="C243" s="275"/>
      <c r="D243" s="265" t="s">
        <v>169</v>
      </c>
      <c r="E243" s="276" t="s">
        <v>1</v>
      </c>
      <c r="F243" s="277" t="s">
        <v>288</v>
      </c>
      <c r="G243" s="275"/>
      <c r="H243" s="278">
        <v>9</v>
      </c>
      <c r="I243" s="279"/>
      <c r="J243" s="275"/>
      <c r="K243" s="275"/>
      <c r="L243" s="280"/>
      <c r="M243" s="281"/>
      <c r="N243" s="282"/>
      <c r="O243" s="282"/>
      <c r="P243" s="282"/>
      <c r="Q243" s="282"/>
      <c r="R243" s="282"/>
      <c r="S243" s="282"/>
      <c r="T243" s="283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84" t="s">
        <v>169</v>
      </c>
      <c r="AU243" s="284" t="s">
        <v>84</v>
      </c>
      <c r="AV243" s="14" t="s">
        <v>84</v>
      </c>
      <c r="AW243" s="14" t="s">
        <v>30</v>
      </c>
      <c r="AX243" s="14" t="s">
        <v>75</v>
      </c>
      <c r="AY243" s="284" t="s">
        <v>160</v>
      </c>
    </row>
    <row r="244" s="13" customFormat="1">
      <c r="A244" s="13"/>
      <c r="B244" s="263"/>
      <c r="C244" s="264"/>
      <c r="D244" s="265" t="s">
        <v>169</v>
      </c>
      <c r="E244" s="266" t="s">
        <v>1</v>
      </c>
      <c r="F244" s="267" t="s">
        <v>289</v>
      </c>
      <c r="G244" s="264"/>
      <c r="H244" s="266" t="s">
        <v>1</v>
      </c>
      <c r="I244" s="268"/>
      <c r="J244" s="264"/>
      <c r="K244" s="264"/>
      <c r="L244" s="269"/>
      <c r="M244" s="270"/>
      <c r="N244" s="271"/>
      <c r="O244" s="271"/>
      <c r="P244" s="271"/>
      <c r="Q244" s="271"/>
      <c r="R244" s="271"/>
      <c r="S244" s="271"/>
      <c r="T244" s="27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73" t="s">
        <v>169</v>
      </c>
      <c r="AU244" s="273" t="s">
        <v>84</v>
      </c>
      <c r="AV244" s="13" t="s">
        <v>82</v>
      </c>
      <c r="AW244" s="13" t="s">
        <v>30</v>
      </c>
      <c r="AX244" s="13" t="s">
        <v>75</v>
      </c>
      <c r="AY244" s="273" t="s">
        <v>160</v>
      </c>
    </row>
    <row r="245" s="13" customFormat="1">
      <c r="A245" s="13"/>
      <c r="B245" s="263"/>
      <c r="C245" s="264"/>
      <c r="D245" s="265" t="s">
        <v>169</v>
      </c>
      <c r="E245" s="266" t="s">
        <v>1</v>
      </c>
      <c r="F245" s="267" t="s">
        <v>283</v>
      </c>
      <c r="G245" s="264"/>
      <c r="H245" s="266" t="s">
        <v>1</v>
      </c>
      <c r="I245" s="268"/>
      <c r="J245" s="264"/>
      <c r="K245" s="264"/>
      <c r="L245" s="269"/>
      <c r="M245" s="270"/>
      <c r="N245" s="271"/>
      <c r="O245" s="271"/>
      <c r="P245" s="271"/>
      <c r="Q245" s="271"/>
      <c r="R245" s="271"/>
      <c r="S245" s="271"/>
      <c r="T245" s="27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73" t="s">
        <v>169</v>
      </c>
      <c r="AU245" s="273" t="s">
        <v>84</v>
      </c>
      <c r="AV245" s="13" t="s">
        <v>82</v>
      </c>
      <c r="AW245" s="13" t="s">
        <v>30</v>
      </c>
      <c r="AX245" s="13" t="s">
        <v>75</v>
      </c>
      <c r="AY245" s="273" t="s">
        <v>160</v>
      </c>
    </row>
    <row r="246" s="13" customFormat="1">
      <c r="A246" s="13"/>
      <c r="B246" s="263"/>
      <c r="C246" s="264"/>
      <c r="D246" s="265" t="s">
        <v>169</v>
      </c>
      <c r="E246" s="266" t="s">
        <v>1</v>
      </c>
      <c r="F246" s="267" t="s">
        <v>170</v>
      </c>
      <c r="G246" s="264"/>
      <c r="H246" s="266" t="s">
        <v>1</v>
      </c>
      <c r="I246" s="268"/>
      <c r="J246" s="264"/>
      <c r="K246" s="264"/>
      <c r="L246" s="269"/>
      <c r="M246" s="270"/>
      <c r="N246" s="271"/>
      <c r="O246" s="271"/>
      <c r="P246" s="271"/>
      <c r="Q246" s="271"/>
      <c r="R246" s="271"/>
      <c r="S246" s="271"/>
      <c r="T246" s="27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73" t="s">
        <v>169</v>
      </c>
      <c r="AU246" s="273" t="s">
        <v>84</v>
      </c>
      <c r="AV246" s="13" t="s">
        <v>82</v>
      </c>
      <c r="AW246" s="13" t="s">
        <v>30</v>
      </c>
      <c r="AX246" s="13" t="s">
        <v>75</v>
      </c>
      <c r="AY246" s="273" t="s">
        <v>160</v>
      </c>
    </row>
    <row r="247" s="14" customFormat="1">
      <c r="A247" s="14"/>
      <c r="B247" s="274"/>
      <c r="C247" s="275"/>
      <c r="D247" s="265" t="s">
        <v>169</v>
      </c>
      <c r="E247" s="276" t="s">
        <v>1</v>
      </c>
      <c r="F247" s="277" t="s">
        <v>278</v>
      </c>
      <c r="G247" s="275"/>
      <c r="H247" s="278">
        <v>-3.6000000000000001</v>
      </c>
      <c r="I247" s="279"/>
      <c r="J247" s="275"/>
      <c r="K247" s="275"/>
      <c r="L247" s="280"/>
      <c r="M247" s="281"/>
      <c r="N247" s="282"/>
      <c r="O247" s="282"/>
      <c r="P247" s="282"/>
      <c r="Q247" s="282"/>
      <c r="R247" s="282"/>
      <c r="S247" s="282"/>
      <c r="T247" s="28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84" t="s">
        <v>169</v>
      </c>
      <c r="AU247" s="284" t="s">
        <v>84</v>
      </c>
      <c r="AV247" s="14" t="s">
        <v>84</v>
      </c>
      <c r="AW247" s="14" t="s">
        <v>30</v>
      </c>
      <c r="AX247" s="14" t="s">
        <v>75</v>
      </c>
      <c r="AY247" s="284" t="s">
        <v>160</v>
      </c>
    </row>
    <row r="248" s="15" customFormat="1">
      <c r="A248" s="15"/>
      <c r="B248" s="285"/>
      <c r="C248" s="286"/>
      <c r="D248" s="265" t="s">
        <v>169</v>
      </c>
      <c r="E248" s="287" t="s">
        <v>1</v>
      </c>
      <c r="F248" s="288" t="s">
        <v>172</v>
      </c>
      <c r="G248" s="286"/>
      <c r="H248" s="289">
        <v>5.4000000000000004</v>
      </c>
      <c r="I248" s="290"/>
      <c r="J248" s="286"/>
      <c r="K248" s="286"/>
      <c r="L248" s="291"/>
      <c r="M248" s="292"/>
      <c r="N248" s="293"/>
      <c r="O248" s="293"/>
      <c r="P248" s="293"/>
      <c r="Q248" s="293"/>
      <c r="R248" s="293"/>
      <c r="S248" s="293"/>
      <c r="T248" s="294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95" t="s">
        <v>169</v>
      </c>
      <c r="AU248" s="295" t="s">
        <v>84</v>
      </c>
      <c r="AV248" s="15" t="s">
        <v>167</v>
      </c>
      <c r="AW248" s="15" t="s">
        <v>30</v>
      </c>
      <c r="AX248" s="15" t="s">
        <v>82</v>
      </c>
      <c r="AY248" s="295" t="s">
        <v>160</v>
      </c>
    </row>
    <row r="249" s="2" customFormat="1" ht="14.4" customHeight="1">
      <c r="A249" s="41"/>
      <c r="B249" s="42"/>
      <c r="C249" s="307" t="s">
        <v>290</v>
      </c>
      <c r="D249" s="307" t="s">
        <v>291</v>
      </c>
      <c r="E249" s="308" t="s">
        <v>292</v>
      </c>
      <c r="F249" s="309" t="s">
        <v>293</v>
      </c>
      <c r="G249" s="310" t="s">
        <v>260</v>
      </c>
      <c r="H249" s="311">
        <v>10.800000000000001</v>
      </c>
      <c r="I249" s="312"/>
      <c r="J249" s="313">
        <f>ROUND(I249*H249,2)</f>
        <v>0</v>
      </c>
      <c r="K249" s="309" t="s">
        <v>166</v>
      </c>
      <c r="L249" s="314"/>
      <c r="M249" s="315" t="s">
        <v>1</v>
      </c>
      <c r="N249" s="316" t="s">
        <v>40</v>
      </c>
      <c r="O249" s="94"/>
      <c r="P249" s="260">
        <f>O249*H249</f>
        <v>0</v>
      </c>
      <c r="Q249" s="260">
        <v>0</v>
      </c>
      <c r="R249" s="260">
        <f>Q249*H249</f>
        <v>0</v>
      </c>
      <c r="S249" s="260">
        <v>0</v>
      </c>
      <c r="T249" s="261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62" t="s">
        <v>221</v>
      </c>
      <c r="AT249" s="262" t="s">
        <v>291</v>
      </c>
      <c r="AU249" s="262" t="s">
        <v>84</v>
      </c>
      <c r="AY249" s="18" t="s">
        <v>160</v>
      </c>
      <c r="BE249" s="154">
        <f>IF(N249="základní",J249,0)</f>
        <v>0</v>
      </c>
      <c r="BF249" s="154">
        <f>IF(N249="snížená",J249,0)</f>
        <v>0</v>
      </c>
      <c r="BG249" s="154">
        <f>IF(N249="zákl. přenesená",J249,0)</f>
        <v>0</v>
      </c>
      <c r="BH249" s="154">
        <f>IF(N249="sníž. přenesená",J249,0)</f>
        <v>0</v>
      </c>
      <c r="BI249" s="154">
        <f>IF(N249="nulová",J249,0)</f>
        <v>0</v>
      </c>
      <c r="BJ249" s="18" t="s">
        <v>82</v>
      </c>
      <c r="BK249" s="154">
        <f>ROUND(I249*H249,2)</f>
        <v>0</v>
      </c>
      <c r="BL249" s="18" t="s">
        <v>167</v>
      </c>
      <c r="BM249" s="262" t="s">
        <v>294</v>
      </c>
    </row>
    <row r="250" s="14" customFormat="1">
      <c r="A250" s="14"/>
      <c r="B250" s="274"/>
      <c r="C250" s="275"/>
      <c r="D250" s="265" t="s">
        <v>169</v>
      </c>
      <c r="E250" s="275"/>
      <c r="F250" s="277" t="s">
        <v>295</v>
      </c>
      <c r="G250" s="275"/>
      <c r="H250" s="278">
        <v>10.800000000000001</v>
      </c>
      <c r="I250" s="279"/>
      <c r="J250" s="275"/>
      <c r="K250" s="275"/>
      <c r="L250" s="280"/>
      <c r="M250" s="281"/>
      <c r="N250" s="282"/>
      <c r="O250" s="282"/>
      <c r="P250" s="282"/>
      <c r="Q250" s="282"/>
      <c r="R250" s="282"/>
      <c r="S250" s="282"/>
      <c r="T250" s="28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84" t="s">
        <v>169</v>
      </c>
      <c r="AU250" s="284" t="s">
        <v>84</v>
      </c>
      <c r="AV250" s="14" t="s">
        <v>84</v>
      </c>
      <c r="AW250" s="14" t="s">
        <v>4</v>
      </c>
      <c r="AX250" s="14" t="s">
        <v>82</v>
      </c>
      <c r="AY250" s="284" t="s">
        <v>160</v>
      </c>
    </row>
    <row r="251" s="2" customFormat="1" ht="62.7" customHeight="1">
      <c r="A251" s="41"/>
      <c r="B251" s="42"/>
      <c r="C251" s="251" t="s">
        <v>296</v>
      </c>
      <c r="D251" s="251" t="s">
        <v>162</v>
      </c>
      <c r="E251" s="252" t="s">
        <v>297</v>
      </c>
      <c r="F251" s="253" t="s">
        <v>298</v>
      </c>
      <c r="G251" s="254" t="s">
        <v>203</v>
      </c>
      <c r="H251" s="255">
        <v>32.271999999999998</v>
      </c>
      <c r="I251" s="256"/>
      <c r="J251" s="257">
        <f>ROUND(I251*H251,2)</f>
        <v>0</v>
      </c>
      <c r="K251" s="253" t="s">
        <v>166</v>
      </c>
      <c r="L251" s="44"/>
      <c r="M251" s="258" t="s">
        <v>1</v>
      </c>
      <c r="N251" s="259" t="s">
        <v>40</v>
      </c>
      <c r="O251" s="94"/>
      <c r="P251" s="260">
        <f>O251*H251</f>
        <v>0</v>
      </c>
      <c r="Q251" s="260">
        <v>0</v>
      </c>
      <c r="R251" s="260">
        <f>Q251*H251</f>
        <v>0</v>
      </c>
      <c r="S251" s="260">
        <v>0</v>
      </c>
      <c r="T251" s="261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62" t="s">
        <v>167</v>
      </c>
      <c r="AT251" s="262" t="s">
        <v>162</v>
      </c>
      <c r="AU251" s="262" t="s">
        <v>84</v>
      </c>
      <c r="AY251" s="18" t="s">
        <v>160</v>
      </c>
      <c r="BE251" s="154">
        <f>IF(N251="základní",J251,0)</f>
        <v>0</v>
      </c>
      <c r="BF251" s="154">
        <f>IF(N251="snížená",J251,0)</f>
        <v>0</v>
      </c>
      <c r="BG251" s="154">
        <f>IF(N251="zákl. přenesená",J251,0)</f>
        <v>0</v>
      </c>
      <c r="BH251" s="154">
        <f>IF(N251="sníž. přenesená",J251,0)</f>
        <v>0</v>
      </c>
      <c r="BI251" s="154">
        <f>IF(N251="nulová",J251,0)</f>
        <v>0</v>
      </c>
      <c r="BJ251" s="18" t="s">
        <v>82</v>
      </c>
      <c r="BK251" s="154">
        <f>ROUND(I251*H251,2)</f>
        <v>0</v>
      </c>
      <c r="BL251" s="18" t="s">
        <v>167</v>
      </c>
      <c r="BM251" s="262" t="s">
        <v>299</v>
      </c>
    </row>
    <row r="252" s="14" customFormat="1">
      <c r="A252" s="14"/>
      <c r="B252" s="274"/>
      <c r="C252" s="275"/>
      <c r="D252" s="265" t="s">
        <v>169</v>
      </c>
      <c r="E252" s="276" t="s">
        <v>1</v>
      </c>
      <c r="F252" s="277" t="s">
        <v>300</v>
      </c>
      <c r="G252" s="275"/>
      <c r="H252" s="278">
        <v>11.901999999999999</v>
      </c>
      <c r="I252" s="279"/>
      <c r="J252" s="275"/>
      <c r="K252" s="275"/>
      <c r="L252" s="280"/>
      <c r="M252" s="281"/>
      <c r="N252" s="282"/>
      <c r="O252" s="282"/>
      <c r="P252" s="282"/>
      <c r="Q252" s="282"/>
      <c r="R252" s="282"/>
      <c r="S252" s="282"/>
      <c r="T252" s="28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84" t="s">
        <v>169</v>
      </c>
      <c r="AU252" s="284" t="s">
        <v>84</v>
      </c>
      <c r="AV252" s="14" t="s">
        <v>84</v>
      </c>
      <c r="AW252" s="14" t="s">
        <v>30</v>
      </c>
      <c r="AX252" s="14" t="s">
        <v>75</v>
      </c>
      <c r="AY252" s="284" t="s">
        <v>160</v>
      </c>
    </row>
    <row r="253" s="14" customFormat="1">
      <c r="A253" s="14"/>
      <c r="B253" s="274"/>
      <c r="C253" s="275"/>
      <c r="D253" s="265" t="s">
        <v>169</v>
      </c>
      <c r="E253" s="276" t="s">
        <v>1</v>
      </c>
      <c r="F253" s="277" t="s">
        <v>301</v>
      </c>
      <c r="G253" s="275"/>
      <c r="H253" s="278">
        <v>16.77</v>
      </c>
      <c r="I253" s="279"/>
      <c r="J253" s="275"/>
      <c r="K253" s="275"/>
      <c r="L253" s="280"/>
      <c r="M253" s="281"/>
      <c r="N253" s="282"/>
      <c r="O253" s="282"/>
      <c r="P253" s="282"/>
      <c r="Q253" s="282"/>
      <c r="R253" s="282"/>
      <c r="S253" s="282"/>
      <c r="T253" s="28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84" t="s">
        <v>169</v>
      </c>
      <c r="AU253" s="284" t="s">
        <v>84</v>
      </c>
      <c r="AV253" s="14" t="s">
        <v>84</v>
      </c>
      <c r="AW253" s="14" t="s">
        <v>30</v>
      </c>
      <c r="AX253" s="14" t="s">
        <v>75</v>
      </c>
      <c r="AY253" s="284" t="s">
        <v>160</v>
      </c>
    </row>
    <row r="254" s="14" customFormat="1">
      <c r="A254" s="14"/>
      <c r="B254" s="274"/>
      <c r="C254" s="275"/>
      <c r="D254" s="265" t="s">
        <v>169</v>
      </c>
      <c r="E254" s="276" t="s">
        <v>1</v>
      </c>
      <c r="F254" s="277" t="s">
        <v>284</v>
      </c>
      <c r="G254" s="275"/>
      <c r="H254" s="278">
        <v>3.6000000000000001</v>
      </c>
      <c r="I254" s="279"/>
      <c r="J254" s="275"/>
      <c r="K254" s="275"/>
      <c r="L254" s="280"/>
      <c r="M254" s="281"/>
      <c r="N254" s="282"/>
      <c r="O254" s="282"/>
      <c r="P254" s="282"/>
      <c r="Q254" s="282"/>
      <c r="R254" s="282"/>
      <c r="S254" s="282"/>
      <c r="T254" s="28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84" t="s">
        <v>169</v>
      </c>
      <c r="AU254" s="284" t="s">
        <v>84</v>
      </c>
      <c r="AV254" s="14" t="s">
        <v>84</v>
      </c>
      <c r="AW254" s="14" t="s">
        <v>30</v>
      </c>
      <c r="AX254" s="14" t="s">
        <v>75</v>
      </c>
      <c r="AY254" s="284" t="s">
        <v>160</v>
      </c>
    </row>
    <row r="255" s="15" customFormat="1">
      <c r="A255" s="15"/>
      <c r="B255" s="285"/>
      <c r="C255" s="286"/>
      <c r="D255" s="265" t="s">
        <v>169</v>
      </c>
      <c r="E255" s="287" t="s">
        <v>1</v>
      </c>
      <c r="F255" s="288" t="s">
        <v>172</v>
      </c>
      <c r="G255" s="286"/>
      <c r="H255" s="289">
        <v>32.271999999999998</v>
      </c>
      <c r="I255" s="290"/>
      <c r="J255" s="286"/>
      <c r="K255" s="286"/>
      <c r="L255" s="291"/>
      <c r="M255" s="292"/>
      <c r="N255" s="293"/>
      <c r="O255" s="293"/>
      <c r="P255" s="293"/>
      <c r="Q255" s="293"/>
      <c r="R255" s="293"/>
      <c r="S255" s="293"/>
      <c r="T255" s="294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95" t="s">
        <v>169</v>
      </c>
      <c r="AU255" s="295" t="s">
        <v>84</v>
      </c>
      <c r="AV255" s="15" t="s">
        <v>167</v>
      </c>
      <c r="AW255" s="15" t="s">
        <v>30</v>
      </c>
      <c r="AX255" s="15" t="s">
        <v>82</v>
      </c>
      <c r="AY255" s="295" t="s">
        <v>160</v>
      </c>
    </row>
    <row r="256" s="2" customFormat="1" ht="14.4" customHeight="1">
      <c r="A256" s="41"/>
      <c r="B256" s="42"/>
      <c r="C256" s="307" t="s">
        <v>7</v>
      </c>
      <c r="D256" s="307" t="s">
        <v>291</v>
      </c>
      <c r="E256" s="308" t="s">
        <v>302</v>
      </c>
      <c r="F256" s="309" t="s">
        <v>303</v>
      </c>
      <c r="G256" s="310" t="s">
        <v>260</v>
      </c>
      <c r="H256" s="311">
        <v>64.543999999999997</v>
      </c>
      <c r="I256" s="312"/>
      <c r="J256" s="313">
        <f>ROUND(I256*H256,2)</f>
        <v>0</v>
      </c>
      <c r="K256" s="309" t="s">
        <v>166</v>
      </c>
      <c r="L256" s="314"/>
      <c r="M256" s="315" t="s">
        <v>1</v>
      </c>
      <c r="N256" s="316" t="s">
        <v>40</v>
      </c>
      <c r="O256" s="94"/>
      <c r="P256" s="260">
        <f>O256*H256</f>
        <v>0</v>
      </c>
      <c r="Q256" s="260">
        <v>0</v>
      </c>
      <c r="R256" s="260">
        <f>Q256*H256</f>
        <v>0</v>
      </c>
      <c r="S256" s="260">
        <v>0</v>
      </c>
      <c r="T256" s="261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62" t="s">
        <v>221</v>
      </c>
      <c r="AT256" s="262" t="s">
        <v>291</v>
      </c>
      <c r="AU256" s="262" t="s">
        <v>84</v>
      </c>
      <c r="AY256" s="18" t="s">
        <v>160</v>
      </c>
      <c r="BE256" s="154">
        <f>IF(N256="základní",J256,0)</f>
        <v>0</v>
      </c>
      <c r="BF256" s="154">
        <f>IF(N256="snížená",J256,0)</f>
        <v>0</v>
      </c>
      <c r="BG256" s="154">
        <f>IF(N256="zákl. přenesená",J256,0)</f>
        <v>0</v>
      </c>
      <c r="BH256" s="154">
        <f>IF(N256="sníž. přenesená",J256,0)</f>
        <v>0</v>
      </c>
      <c r="BI256" s="154">
        <f>IF(N256="nulová",J256,0)</f>
        <v>0</v>
      </c>
      <c r="BJ256" s="18" t="s">
        <v>82</v>
      </c>
      <c r="BK256" s="154">
        <f>ROUND(I256*H256,2)</f>
        <v>0</v>
      </c>
      <c r="BL256" s="18" t="s">
        <v>167</v>
      </c>
      <c r="BM256" s="262" t="s">
        <v>304</v>
      </c>
    </row>
    <row r="257" s="14" customFormat="1">
      <c r="A257" s="14"/>
      <c r="B257" s="274"/>
      <c r="C257" s="275"/>
      <c r="D257" s="265" t="s">
        <v>169</v>
      </c>
      <c r="E257" s="275"/>
      <c r="F257" s="277" t="s">
        <v>305</v>
      </c>
      <c r="G257" s="275"/>
      <c r="H257" s="278">
        <v>64.543999999999997</v>
      </c>
      <c r="I257" s="279"/>
      <c r="J257" s="275"/>
      <c r="K257" s="275"/>
      <c r="L257" s="280"/>
      <c r="M257" s="281"/>
      <c r="N257" s="282"/>
      <c r="O257" s="282"/>
      <c r="P257" s="282"/>
      <c r="Q257" s="282"/>
      <c r="R257" s="282"/>
      <c r="S257" s="282"/>
      <c r="T257" s="28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84" t="s">
        <v>169</v>
      </c>
      <c r="AU257" s="284" t="s">
        <v>84</v>
      </c>
      <c r="AV257" s="14" t="s">
        <v>84</v>
      </c>
      <c r="AW257" s="14" t="s">
        <v>4</v>
      </c>
      <c r="AX257" s="14" t="s">
        <v>82</v>
      </c>
      <c r="AY257" s="284" t="s">
        <v>160</v>
      </c>
    </row>
    <row r="258" s="2" customFormat="1" ht="37.8" customHeight="1">
      <c r="A258" s="41"/>
      <c r="B258" s="42"/>
      <c r="C258" s="251" t="s">
        <v>306</v>
      </c>
      <c r="D258" s="251" t="s">
        <v>162</v>
      </c>
      <c r="E258" s="252" t="s">
        <v>307</v>
      </c>
      <c r="F258" s="253" t="s">
        <v>308</v>
      </c>
      <c r="G258" s="254" t="s">
        <v>165</v>
      </c>
      <c r="H258" s="255">
        <v>85.655000000000001</v>
      </c>
      <c r="I258" s="256"/>
      <c r="J258" s="257">
        <f>ROUND(I258*H258,2)</f>
        <v>0</v>
      </c>
      <c r="K258" s="253" t="s">
        <v>166</v>
      </c>
      <c r="L258" s="44"/>
      <c r="M258" s="258" t="s">
        <v>1</v>
      </c>
      <c r="N258" s="259" t="s">
        <v>40</v>
      </c>
      <c r="O258" s="94"/>
      <c r="P258" s="260">
        <f>O258*H258</f>
        <v>0</v>
      </c>
      <c r="Q258" s="260">
        <v>0</v>
      </c>
      <c r="R258" s="260">
        <f>Q258*H258</f>
        <v>0</v>
      </c>
      <c r="S258" s="260">
        <v>0</v>
      </c>
      <c r="T258" s="261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62" t="s">
        <v>167</v>
      </c>
      <c r="AT258" s="262" t="s">
        <v>162</v>
      </c>
      <c r="AU258" s="262" t="s">
        <v>84</v>
      </c>
      <c r="AY258" s="18" t="s">
        <v>160</v>
      </c>
      <c r="BE258" s="154">
        <f>IF(N258="základní",J258,0)</f>
        <v>0</v>
      </c>
      <c r="BF258" s="154">
        <f>IF(N258="snížená",J258,0)</f>
        <v>0</v>
      </c>
      <c r="BG258" s="154">
        <f>IF(N258="zákl. přenesená",J258,0)</f>
        <v>0</v>
      </c>
      <c r="BH258" s="154">
        <f>IF(N258="sníž. přenesená",J258,0)</f>
        <v>0</v>
      </c>
      <c r="BI258" s="154">
        <f>IF(N258="nulová",J258,0)</f>
        <v>0</v>
      </c>
      <c r="BJ258" s="18" t="s">
        <v>82</v>
      </c>
      <c r="BK258" s="154">
        <f>ROUND(I258*H258,2)</f>
        <v>0</v>
      </c>
      <c r="BL258" s="18" t="s">
        <v>167</v>
      </c>
      <c r="BM258" s="262" t="s">
        <v>309</v>
      </c>
    </row>
    <row r="259" s="13" customFormat="1">
      <c r="A259" s="13"/>
      <c r="B259" s="263"/>
      <c r="C259" s="264"/>
      <c r="D259" s="265" t="s">
        <v>169</v>
      </c>
      <c r="E259" s="266" t="s">
        <v>1</v>
      </c>
      <c r="F259" s="267" t="s">
        <v>310</v>
      </c>
      <c r="G259" s="264"/>
      <c r="H259" s="266" t="s">
        <v>1</v>
      </c>
      <c r="I259" s="268"/>
      <c r="J259" s="264"/>
      <c r="K259" s="264"/>
      <c r="L259" s="269"/>
      <c r="M259" s="270"/>
      <c r="N259" s="271"/>
      <c r="O259" s="271"/>
      <c r="P259" s="271"/>
      <c r="Q259" s="271"/>
      <c r="R259" s="271"/>
      <c r="S259" s="271"/>
      <c r="T259" s="27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73" t="s">
        <v>169</v>
      </c>
      <c r="AU259" s="273" t="s">
        <v>84</v>
      </c>
      <c r="AV259" s="13" t="s">
        <v>82</v>
      </c>
      <c r="AW259" s="13" t="s">
        <v>30</v>
      </c>
      <c r="AX259" s="13" t="s">
        <v>75</v>
      </c>
      <c r="AY259" s="273" t="s">
        <v>160</v>
      </c>
    </row>
    <row r="260" s="14" customFormat="1">
      <c r="A260" s="14"/>
      <c r="B260" s="274"/>
      <c r="C260" s="275"/>
      <c r="D260" s="265" t="s">
        <v>169</v>
      </c>
      <c r="E260" s="276" t="s">
        <v>1</v>
      </c>
      <c r="F260" s="277" t="s">
        <v>192</v>
      </c>
      <c r="G260" s="275"/>
      <c r="H260" s="278">
        <v>29.754999999999999</v>
      </c>
      <c r="I260" s="279"/>
      <c r="J260" s="275"/>
      <c r="K260" s="275"/>
      <c r="L260" s="280"/>
      <c r="M260" s="281"/>
      <c r="N260" s="282"/>
      <c r="O260" s="282"/>
      <c r="P260" s="282"/>
      <c r="Q260" s="282"/>
      <c r="R260" s="282"/>
      <c r="S260" s="282"/>
      <c r="T260" s="283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84" t="s">
        <v>169</v>
      </c>
      <c r="AU260" s="284" t="s">
        <v>84</v>
      </c>
      <c r="AV260" s="14" t="s">
        <v>84</v>
      </c>
      <c r="AW260" s="14" t="s">
        <v>30</v>
      </c>
      <c r="AX260" s="14" t="s">
        <v>75</v>
      </c>
      <c r="AY260" s="284" t="s">
        <v>160</v>
      </c>
    </row>
    <row r="261" s="14" customFormat="1">
      <c r="A261" s="14"/>
      <c r="B261" s="274"/>
      <c r="C261" s="275"/>
      <c r="D261" s="265" t="s">
        <v>169</v>
      </c>
      <c r="E261" s="276" t="s">
        <v>1</v>
      </c>
      <c r="F261" s="277" t="s">
        <v>311</v>
      </c>
      <c r="G261" s="275"/>
      <c r="H261" s="278">
        <v>55.899999999999999</v>
      </c>
      <c r="I261" s="279"/>
      <c r="J261" s="275"/>
      <c r="K261" s="275"/>
      <c r="L261" s="280"/>
      <c r="M261" s="281"/>
      <c r="N261" s="282"/>
      <c r="O261" s="282"/>
      <c r="P261" s="282"/>
      <c r="Q261" s="282"/>
      <c r="R261" s="282"/>
      <c r="S261" s="282"/>
      <c r="T261" s="28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84" t="s">
        <v>169</v>
      </c>
      <c r="AU261" s="284" t="s">
        <v>84</v>
      </c>
      <c r="AV261" s="14" t="s">
        <v>84</v>
      </c>
      <c r="AW261" s="14" t="s">
        <v>30</v>
      </c>
      <c r="AX261" s="14" t="s">
        <v>75</v>
      </c>
      <c r="AY261" s="284" t="s">
        <v>160</v>
      </c>
    </row>
    <row r="262" s="15" customFormat="1">
      <c r="A262" s="15"/>
      <c r="B262" s="285"/>
      <c r="C262" s="286"/>
      <c r="D262" s="265" t="s">
        <v>169</v>
      </c>
      <c r="E262" s="287" t="s">
        <v>1</v>
      </c>
      <c r="F262" s="288" t="s">
        <v>172</v>
      </c>
      <c r="G262" s="286"/>
      <c r="H262" s="289">
        <v>85.655000000000001</v>
      </c>
      <c r="I262" s="290"/>
      <c r="J262" s="286"/>
      <c r="K262" s="286"/>
      <c r="L262" s="291"/>
      <c r="M262" s="292"/>
      <c r="N262" s="293"/>
      <c r="O262" s="293"/>
      <c r="P262" s="293"/>
      <c r="Q262" s="293"/>
      <c r="R262" s="293"/>
      <c r="S262" s="293"/>
      <c r="T262" s="294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95" t="s">
        <v>169</v>
      </c>
      <c r="AU262" s="295" t="s">
        <v>84</v>
      </c>
      <c r="AV262" s="15" t="s">
        <v>167</v>
      </c>
      <c r="AW262" s="15" t="s">
        <v>30</v>
      </c>
      <c r="AX262" s="15" t="s">
        <v>82</v>
      </c>
      <c r="AY262" s="295" t="s">
        <v>160</v>
      </c>
    </row>
    <row r="263" s="2" customFormat="1" ht="37.8" customHeight="1">
      <c r="A263" s="41"/>
      <c r="B263" s="42"/>
      <c r="C263" s="251" t="s">
        <v>312</v>
      </c>
      <c r="D263" s="251" t="s">
        <v>162</v>
      </c>
      <c r="E263" s="252" t="s">
        <v>313</v>
      </c>
      <c r="F263" s="253" t="s">
        <v>314</v>
      </c>
      <c r="G263" s="254" t="s">
        <v>165</v>
      </c>
      <c r="H263" s="255">
        <v>85.655000000000001</v>
      </c>
      <c r="I263" s="256"/>
      <c r="J263" s="257">
        <f>ROUND(I263*H263,2)</f>
        <v>0</v>
      </c>
      <c r="K263" s="253" t="s">
        <v>166</v>
      </c>
      <c r="L263" s="44"/>
      <c r="M263" s="258" t="s">
        <v>1</v>
      </c>
      <c r="N263" s="259" t="s">
        <v>40</v>
      </c>
      <c r="O263" s="94"/>
      <c r="P263" s="260">
        <f>O263*H263</f>
        <v>0</v>
      </c>
      <c r="Q263" s="260">
        <v>0</v>
      </c>
      <c r="R263" s="260">
        <f>Q263*H263</f>
        <v>0</v>
      </c>
      <c r="S263" s="260">
        <v>0</v>
      </c>
      <c r="T263" s="261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62" t="s">
        <v>167</v>
      </c>
      <c r="AT263" s="262" t="s">
        <v>162</v>
      </c>
      <c r="AU263" s="262" t="s">
        <v>84</v>
      </c>
      <c r="AY263" s="18" t="s">
        <v>160</v>
      </c>
      <c r="BE263" s="154">
        <f>IF(N263="základní",J263,0)</f>
        <v>0</v>
      </c>
      <c r="BF263" s="154">
        <f>IF(N263="snížená",J263,0)</f>
        <v>0</v>
      </c>
      <c r="BG263" s="154">
        <f>IF(N263="zákl. přenesená",J263,0)</f>
        <v>0</v>
      </c>
      <c r="BH263" s="154">
        <f>IF(N263="sníž. přenesená",J263,0)</f>
        <v>0</v>
      </c>
      <c r="BI263" s="154">
        <f>IF(N263="nulová",J263,0)</f>
        <v>0</v>
      </c>
      <c r="BJ263" s="18" t="s">
        <v>82</v>
      </c>
      <c r="BK263" s="154">
        <f>ROUND(I263*H263,2)</f>
        <v>0</v>
      </c>
      <c r="BL263" s="18" t="s">
        <v>167</v>
      </c>
      <c r="BM263" s="262" t="s">
        <v>315</v>
      </c>
    </row>
    <row r="264" s="13" customFormat="1">
      <c r="A264" s="13"/>
      <c r="B264" s="263"/>
      <c r="C264" s="264"/>
      <c r="D264" s="265" t="s">
        <v>169</v>
      </c>
      <c r="E264" s="266" t="s">
        <v>1</v>
      </c>
      <c r="F264" s="267" t="s">
        <v>310</v>
      </c>
      <c r="G264" s="264"/>
      <c r="H264" s="266" t="s">
        <v>1</v>
      </c>
      <c r="I264" s="268"/>
      <c r="J264" s="264"/>
      <c r="K264" s="264"/>
      <c r="L264" s="269"/>
      <c r="M264" s="270"/>
      <c r="N264" s="271"/>
      <c r="O264" s="271"/>
      <c r="P264" s="271"/>
      <c r="Q264" s="271"/>
      <c r="R264" s="271"/>
      <c r="S264" s="271"/>
      <c r="T264" s="27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73" t="s">
        <v>169</v>
      </c>
      <c r="AU264" s="273" t="s">
        <v>84</v>
      </c>
      <c r="AV264" s="13" t="s">
        <v>82</v>
      </c>
      <c r="AW264" s="13" t="s">
        <v>30</v>
      </c>
      <c r="AX264" s="13" t="s">
        <v>75</v>
      </c>
      <c r="AY264" s="273" t="s">
        <v>160</v>
      </c>
    </row>
    <row r="265" s="14" customFormat="1">
      <c r="A265" s="14"/>
      <c r="B265" s="274"/>
      <c r="C265" s="275"/>
      <c r="D265" s="265" t="s">
        <v>169</v>
      </c>
      <c r="E265" s="276" t="s">
        <v>1</v>
      </c>
      <c r="F265" s="277" t="s">
        <v>192</v>
      </c>
      <c r="G265" s="275"/>
      <c r="H265" s="278">
        <v>29.754999999999999</v>
      </c>
      <c r="I265" s="279"/>
      <c r="J265" s="275"/>
      <c r="K265" s="275"/>
      <c r="L265" s="280"/>
      <c r="M265" s="281"/>
      <c r="N265" s="282"/>
      <c r="O265" s="282"/>
      <c r="P265" s="282"/>
      <c r="Q265" s="282"/>
      <c r="R265" s="282"/>
      <c r="S265" s="282"/>
      <c r="T265" s="28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84" t="s">
        <v>169</v>
      </c>
      <c r="AU265" s="284" t="s">
        <v>84</v>
      </c>
      <c r="AV265" s="14" t="s">
        <v>84</v>
      </c>
      <c r="AW265" s="14" t="s">
        <v>30</v>
      </c>
      <c r="AX265" s="14" t="s">
        <v>75</v>
      </c>
      <c r="AY265" s="284" t="s">
        <v>160</v>
      </c>
    </row>
    <row r="266" s="14" customFormat="1">
      <c r="A266" s="14"/>
      <c r="B266" s="274"/>
      <c r="C266" s="275"/>
      <c r="D266" s="265" t="s">
        <v>169</v>
      </c>
      <c r="E266" s="276" t="s">
        <v>1</v>
      </c>
      <c r="F266" s="277" t="s">
        <v>311</v>
      </c>
      <c r="G266" s="275"/>
      <c r="H266" s="278">
        <v>55.899999999999999</v>
      </c>
      <c r="I266" s="279"/>
      <c r="J266" s="275"/>
      <c r="K266" s="275"/>
      <c r="L266" s="280"/>
      <c r="M266" s="281"/>
      <c r="N266" s="282"/>
      <c r="O266" s="282"/>
      <c r="P266" s="282"/>
      <c r="Q266" s="282"/>
      <c r="R266" s="282"/>
      <c r="S266" s="282"/>
      <c r="T266" s="283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84" t="s">
        <v>169</v>
      </c>
      <c r="AU266" s="284" t="s">
        <v>84</v>
      </c>
      <c r="AV266" s="14" t="s">
        <v>84</v>
      </c>
      <c r="AW266" s="14" t="s">
        <v>30</v>
      </c>
      <c r="AX266" s="14" t="s">
        <v>75</v>
      </c>
      <c r="AY266" s="284" t="s">
        <v>160</v>
      </c>
    </row>
    <row r="267" s="15" customFormat="1">
      <c r="A267" s="15"/>
      <c r="B267" s="285"/>
      <c r="C267" s="286"/>
      <c r="D267" s="265" t="s">
        <v>169</v>
      </c>
      <c r="E267" s="287" t="s">
        <v>1</v>
      </c>
      <c r="F267" s="288" t="s">
        <v>172</v>
      </c>
      <c r="G267" s="286"/>
      <c r="H267" s="289">
        <v>85.655000000000001</v>
      </c>
      <c r="I267" s="290"/>
      <c r="J267" s="286"/>
      <c r="K267" s="286"/>
      <c r="L267" s="291"/>
      <c r="M267" s="292"/>
      <c r="N267" s="293"/>
      <c r="O267" s="293"/>
      <c r="P267" s="293"/>
      <c r="Q267" s="293"/>
      <c r="R267" s="293"/>
      <c r="S267" s="293"/>
      <c r="T267" s="294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95" t="s">
        <v>169</v>
      </c>
      <c r="AU267" s="295" t="s">
        <v>84</v>
      </c>
      <c r="AV267" s="15" t="s">
        <v>167</v>
      </c>
      <c r="AW267" s="15" t="s">
        <v>30</v>
      </c>
      <c r="AX267" s="15" t="s">
        <v>82</v>
      </c>
      <c r="AY267" s="295" t="s">
        <v>160</v>
      </c>
    </row>
    <row r="268" s="2" customFormat="1" ht="14.4" customHeight="1">
      <c r="A268" s="41"/>
      <c r="B268" s="42"/>
      <c r="C268" s="307" t="s">
        <v>316</v>
      </c>
      <c r="D268" s="307" t="s">
        <v>291</v>
      </c>
      <c r="E268" s="308" t="s">
        <v>317</v>
      </c>
      <c r="F268" s="309" t="s">
        <v>318</v>
      </c>
      <c r="G268" s="310" t="s">
        <v>319</v>
      </c>
      <c r="H268" s="311">
        <v>2.141</v>
      </c>
      <c r="I268" s="312"/>
      <c r="J268" s="313">
        <f>ROUND(I268*H268,2)</f>
        <v>0</v>
      </c>
      <c r="K268" s="309" t="s">
        <v>166</v>
      </c>
      <c r="L268" s="314"/>
      <c r="M268" s="315" t="s">
        <v>1</v>
      </c>
      <c r="N268" s="316" t="s">
        <v>40</v>
      </c>
      <c r="O268" s="94"/>
      <c r="P268" s="260">
        <f>O268*H268</f>
        <v>0</v>
      </c>
      <c r="Q268" s="260">
        <v>0.001</v>
      </c>
      <c r="R268" s="260">
        <f>Q268*H268</f>
        <v>0.0021410000000000001</v>
      </c>
      <c r="S268" s="260">
        <v>0</v>
      </c>
      <c r="T268" s="261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62" t="s">
        <v>221</v>
      </c>
      <c r="AT268" s="262" t="s">
        <v>291</v>
      </c>
      <c r="AU268" s="262" t="s">
        <v>84</v>
      </c>
      <c r="AY268" s="18" t="s">
        <v>160</v>
      </c>
      <c r="BE268" s="154">
        <f>IF(N268="základní",J268,0)</f>
        <v>0</v>
      </c>
      <c r="BF268" s="154">
        <f>IF(N268="snížená",J268,0)</f>
        <v>0</v>
      </c>
      <c r="BG268" s="154">
        <f>IF(N268="zákl. přenesená",J268,0)</f>
        <v>0</v>
      </c>
      <c r="BH268" s="154">
        <f>IF(N268="sníž. přenesená",J268,0)</f>
        <v>0</v>
      </c>
      <c r="BI268" s="154">
        <f>IF(N268="nulová",J268,0)</f>
        <v>0</v>
      </c>
      <c r="BJ268" s="18" t="s">
        <v>82</v>
      </c>
      <c r="BK268" s="154">
        <f>ROUND(I268*H268,2)</f>
        <v>0</v>
      </c>
      <c r="BL268" s="18" t="s">
        <v>167</v>
      </c>
      <c r="BM268" s="262" t="s">
        <v>320</v>
      </c>
    </row>
    <row r="269" s="14" customFormat="1">
      <c r="A269" s="14"/>
      <c r="B269" s="274"/>
      <c r="C269" s="275"/>
      <c r="D269" s="265" t="s">
        <v>169</v>
      </c>
      <c r="E269" s="275"/>
      <c r="F269" s="277" t="s">
        <v>321</v>
      </c>
      <c r="G269" s="275"/>
      <c r="H269" s="278">
        <v>2.141</v>
      </c>
      <c r="I269" s="279"/>
      <c r="J269" s="275"/>
      <c r="K269" s="275"/>
      <c r="L269" s="280"/>
      <c r="M269" s="281"/>
      <c r="N269" s="282"/>
      <c r="O269" s="282"/>
      <c r="P269" s="282"/>
      <c r="Q269" s="282"/>
      <c r="R269" s="282"/>
      <c r="S269" s="282"/>
      <c r="T269" s="28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84" t="s">
        <v>169</v>
      </c>
      <c r="AU269" s="284" t="s">
        <v>84</v>
      </c>
      <c r="AV269" s="14" t="s">
        <v>84</v>
      </c>
      <c r="AW269" s="14" t="s">
        <v>4</v>
      </c>
      <c r="AX269" s="14" t="s">
        <v>82</v>
      </c>
      <c r="AY269" s="284" t="s">
        <v>160</v>
      </c>
    </row>
    <row r="270" s="12" customFormat="1" ht="22.8" customHeight="1">
      <c r="A270" s="12"/>
      <c r="B270" s="235"/>
      <c r="C270" s="236"/>
      <c r="D270" s="237" t="s">
        <v>74</v>
      </c>
      <c r="E270" s="249" t="s">
        <v>178</v>
      </c>
      <c r="F270" s="249" t="s">
        <v>322</v>
      </c>
      <c r="G270" s="236"/>
      <c r="H270" s="236"/>
      <c r="I270" s="239"/>
      <c r="J270" s="250">
        <f>BK270</f>
        <v>0</v>
      </c>
      <c r="K270" s="236"/>
      <c r="L270" s="241"/>
      <c r="M270" s="242"/>
      <c r="N270" s="243"/>
      <c r="O270" s="243"/>
      <c r="P270" s="244">
        <f>SUM(P271:P276)</f>
        <v>0</v>
      </c>
      <c r="Q270" s="243"/>
      <c r="R270" s="244">
        <f>SUM(R271:R276)</f>
        <v>0.34977599999999998</v>
      </c>
      <c r="S270" s="243"/>
      <c r="T270" s="245">
        <f>SUM(T271:T276)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46" t="s">
        <v>82</v>
      </c>
      <c r="AT270" s="247" t="s">
        <v>74</v>
      </c>
      <c r="AU270" s="247" t="s">
        <v>82</v>
      </c>
      <c r="AY270" s="246" t="s">
        <v>160</v>
      </c>
      <c r="BK270" s="248">
        <f>SUM(BK271:BK276)</f>
        <v>0</v>
      </c>
    </row>
    <row r="271" s="2" customFormat="1" ht="37.8" customHeight="1">
      <c r="A271" s="41"/>
      <c r="B271" s="42"/>
      <c r="C271" s="251" t="s">
        <v>323</v>
      </c>
      <c r="D271" s="251" t="s">
        <v>162</v>
      </c>
      <c r="E271" s="252" t="s">
        <v>324</v>
      </c>
      <c r="F271" s="253" t="s">
        <v>325</v>
      </c>
      <c r="G271" s="254" t="s">
        <v>326</v>
      </c>
      <c r="H271" s="255">
        <v>2</v>
      </c>
      <c r="I271" s="256"/>
      <c r="J271" s="257">
        <f>ROUND(I271*H271,2)</f>
        <v>0</v>
      </c>
      <c r="K271" s="253" t="s">
        <v>1</v>
      </c>
      <c r="L271" s="44"/>
      <c r="M271" s="258" t="s">
        <v>1</v>
      </c>
      <c r="N271" s="259" t="s">
        <v>40</v>
      </c>
      <c r="O271" s="94"/>
      <c r="P271" s="260">
        <f>O271*H271</f>
        <v>0</v>
      </c>
      <c r="Q271" s="260">
        <v>0.17488799999999999</v>
      </c>
      <c r="R271" s="260">
        <f>Q271*H271</f>
        <v>0.34977599999999998</v>
      </c>
      <c r="S271" s="260">
        <v>0</v>
      </c>
      <c r="T271" s="261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62" t="s">
        <v>167</v>
      </c>
      <c r="AT271" s="262" t="s">
        <v>162</v>
      </c>
      <c r="AU271" s="262" t="s">
        <v>84</v>
      </c>
      <c r="AY271" s="18" t="s">
        <v>160</v>
      </c>
      <c r="BE271" s="154">
        <f>IF(N271="základní",J271,0)</f>
        <v>0</v>
      </c>
      <c r="BF271" s="154">
        <f>IF(N271="snížená",J271,0)</f>
        <v>0</v>
      </c>
      <c r="BG271" s="154">
        <f>IF(N271="zákl. přenesená",J271,0)</f>
        <v>0</v>
      </c>
      <c r="BH271" s="154">
        <f>IF(N271="sníž. přenesená",J271,0)</f>
        <v>0</v>
      </c>
      <c r="BI271" s="154">
        <f>IF(N271="nulová",J271,0)</f>
        <v>0</v>
      </c>
      <c r="BJ271" s="18" t="s">
        <v>82</v>
      </c>
      <c r="BK271" s="154">
        <f>ROUND(I271*H271,2)</f>
        <v>0</v>
      </c>
      <c r="BL271" s="18" t="s">
        <v>167</v>
      </c>
      <c r="BM271" s="262" t="s">
        <v>327</v>
      </c>
    </row>
    <row r="272" s="14" customFormat="1">
      <c r="A272" s="14"/>
      <c r="B272" s="274"/>
      <c r="C272" s="275"/>
      <c r="D272" s="265" t="s">
        <v>169</v>
      </c>
      <c r="E272" s="276" t="s">
        <v>1</v>
      </c>
      <c r="F272" s="277" t="s">
        <v>328</v>
      </c>
      <c r="G272" s="275"/>
      <c r="H272" s="278">
        <v>2</v>
      </c>
      <c r="I272" s="279"/>
      <c r="J272" s="275"/>
      <c r="K272" s="275"/>
      <c r="L272" s="280"/>
      <c r="M272" s="281"/>
      <c r="N272" s="282"/>
      <c r="O272" s="282"/>
      <c r="P272" s="282"/>
      <c r="Q272" s="282"/>
      <c r="R272" s="282"/>
      <c r="S272" s="282"/>
      <c r="T272" s="283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84" t="s">
        <v>169</v>
      </c>
      <c r="AU272" s="284" t="s">
        <v>84</v>
      </c>
      <c r="AV272" s="14" t="s">
        <v>84</v>
      </c>
      <c r="AW272" s="14" t="s">
        <v>30</v>
      </c>
      <c r="AX272" s="14" t="s">
        <v>75</v>
      </c>
      <c r="AY272" s="284" t="s">
        <v>160</v>
      </c>
    </row>
    <row r="273" s="15" customFormat="1">
      <c r="A273" s="15"/>
      <c r="B273" s="285"/>
      <c r="C273" s="286"/>
      <c r="D273" s="265" t="s">
        <v>169</v>
      </c>
      <c r="E273" s="287" t="s">
        <v>1</v>
      </c>
      <c r="F273" s="288" t="s">
        <v>172</v>
      </c>
      <c r="G273" s="286"/>
      <c r="H273" s="289">
        <v>2</v>
      </c>
      <c r="I273" s="290"/>
      <c r="J273" s="286"/>
      <c r="K273" s="286"/>
      <c r="L273" s="291"/>
      <c r="M273" s="292"/>
      <c r="N273" s="293"/>
      <c r="O273" s="293"/>
      <c r="P273" s="293"/>
      <c r="Q273" s="293"/>
      <c r="R273" s="293"/>
      <c r="S273" s="293"/>
      <c r="T273" s="294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95" t="s">
        <v>169</v>
      </c>
      <c r="AU273" s="295" t="s">
        <v>84</v>
      </c>
      <c r="AV273" s="15" t="s">
        <v>167</v>
      </c>
      <c r="AW273" s="15" t="s">
        <v>30</v>
      </c>
      <c r="AX273" s="15" t="s">
        <v>82</v>
      </c>
      <c r="AY273" s="295" t="s">
        <v>160</v>
      </c>
    </row>
    <row r="274" s="2" customFormat="1" ht="14.4" customHeight="1">
      <c r="A274" s="41"/>
      <c r="B274" s="42"/>
      <c r="C274" s="307" t="s">
        <v>329</v>
      </c>
      <c r="D274" s="307" t="s">
        <v>291</v>
      </c>
      <c r="E274" s="308" t="s">
        <v>330</v>
      </c>
      <c r="F274" s="309" t="s">
        <v>331</v>
      </c>
      <c r="G274" s="310" t="s">
        <v>326</v>
      </c>
      <c r="H274" s="311">
        <v>2</v>
      </c>
      <c r="I274" s="312"/>
      <c r="J274" s="313">
        <f>ROUND(I274*H274,2)</f>
        <v>0</v>
      </c>
      <c r="K274" s="309" t="s">
        <v>1</v>
      </c>
      <c r="L274" s="314"/>
      <c r="M274" s="315" t="s">
        <v>1</v>
      </c>
      <c r="N274" s="316" t="s">
        <v>40</v>
      </c>
      <c r="O274" s="94"/>
      <c r="P274" s="260">
        <f>O274*H274</f>
        <v>0</v>
      </c>
      <c r="Q274" s="260">
        <v>0</v>
      </c>
      <c r="R274" s="260">
        <f>Q274*H274</f>
        <v>0</v>
      </c>
      <c r="S274" s="260">
        <v>0</v>
      </c>
      <c r="T274" s="261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62" t="s">
        <v>221</v>
      </c>
      <c r="AT274" s="262" t="s">
        <v>291</v>
      </c>
      <c r="AU274" s="262" t="s">
        <v>84</v>
      </c>
      <c r="AY274" s="18" t="s">
        <v>160</v>
      </c>
      <c r="BE274" s="154">
        <f>IF(N274="základní",J274,0)</f>
        <v>0</v>
      </c>
      <c r="BF274" s="154">
        <f>IF(N274="snížená",J274,0)</f>
        <v>0</v>
      </c>
      <c r="BG274" s="154">
        <f>IF(N274="zákl. přenesená",J274,0)</f>
        <v>0</v>
      </c>
      <c r="BH274" s="154">
        <f>IF(N274="sníž. přenesená",J274,0)</f>
        <v>0</v>
      </c>
      <c r="BI274" s="154">
        <f>IF(N274="nulová",J274,0)</f>
        <v>0</v>
      </c>
      <c r="BJ274" s="18" t="s">
        <v>82</v>
      </c>
      <c r="BK274" s="154">
        <f>ROUND(I274*H274,2)</f>
        <v>0</v>
      </c>
      <c r="BL274" s="18" t="s">
        <v>167</v>
      </c>
      <c r="BM274" s="262" t="s">
        <v>332</v>
      </c>
    </row>
    <row r="275" s="14" customFormat="1">
      <c r="A275" s="14"/>
      <c r="B275" s="274"/>
      <c r="C275" s="275"/>
      <c r="D275" s="265" t="s">
        <v>169</v>
      </c>
      <c r="E275" s="276" t="s">
        <v>1</v>
      </c>
      <c r="F275" s="277" t="s">
        <v>328</v>
      </c>
      <c r="G275" s="275"/>
      <c r="H275" s="278">
        <v>2</v>
      </c>
      <c r="I275" s="279"/>
      <c r="J275" s="275"/>
      <c r="K275" s="275"/>
      <c r="L275" s="280"/>
      <c r="M275" s="281"/>
      <c r="N275" s="282"/>
      <c r="O275" s="282"/>
      <c r="P275" s="282"/>
      <c r="Q275" s="282"/>
      <c r="R275" s="282"/>
      <c r="S275" s="282"/>
      <c r="T275" s="28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84" t="s">
        <v>169</v>
      </c>
      <c r="AU275" s="284" t="s">
        <v>84</v>
      </c>
      <c r="AV275" s="14" t="s">
        <v>84</v>
      </c>
      <c r="AW275" s="14" t="s">
        <v>30</v>
      </c>
      <c r="AX275" s="14" t="s">
        <v>75</v>
      </c>
      <c r="AY275" s="284" t="s">
        <v>160</v>
      </c>
    </row>
    <row r="276" s="15" customFormat="1">
      <c r="A276" s="15"/>
      <c r="B276" s="285"/>
      <c r="C276" s="286"/>
      <c r="D276" s="265" t="s">
        <v>169</v>
      </c>
      <c r="E276" s="287" t="s">
        <v>1</v>
      </c>
      <c r="F276" s="288" t="s">
        <v>172</v>
      </c>
      <c r="G276" s="286"/>
      <c r="H276" s="289">
        <v>2</v>
      </c>
      <c r="I276" s="290"/>
      <c r="J276" s="286"/>
      <c r="K276" s="286"/>
      <c r="L276" s="291"/>
      <c r="M276" s="292"/>
      <c r="N276" s="293"/>
      <c r="O276" s="293"/>
      <c r="P276" s="293"/>
      <c r="Q276" s="293"/>
      <c r="R276" s="293"/>
      <c r="S276" s="293"/>
      <c r="T276" s="294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95" t="s">
        <v>169</v>
      </c>
      <c r="AU276" s="295" t="s">
        <v>84</v>
      </c>
      <c r="AV276" s="15" t="s">
        <v>167</v>
      </c>
      <c r="AW276" s="15" t="s">
        <v>30</v>
      </c>
      <c r="AX276" s="15" t="s">
        <v>82</v>
      </c>
      <c r="AY276" s="295" t="s">
        <v>160</v>
      </c>
    </row>
    <row r="277" s="12" customFormat="1" ht="22.8" customHeight="1">
      <c r="A277" s="12"/>
      <c r="B277" s="235"/>
      <c r="C277" s="236"/>
      <c r="D277" s="237" t="s">
        <v>74</v>
      </c>
      <c r="E277" s="249" t="s">
        <v>167</v>
      </c>
      <c r="F277" s="249" t="s">
        <v>333</v>
      </c>
      <c r="G277" s="236"/>
      <c r="H277" s="236"/>
      <c r="I277" s="239"/>
      <c r="J277" s="250">
        <f>BK277</f>
        <v>0</v>
      </c>
      <c r="K277" s="236"/>
      <c r="L277" s="241"/>
      <c r="M277" s="242"/>
      <c r="N277" s="243"/>
      <c r="O277" s="243"/>
      <c r="P277" s="244">
        <f>SUM(P278:P282)</f>
        <v>0</v>
      </c>
      <c r="Q277" s="243"/>
      <c r="R277" s="244">
        <f>SUM(R278:R282)</f>
        <v>0</v>
      </c>
      <c r="S277" s="243"/>
      <c r="T277" s="245">
        <f>SUM(T278:T282)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46" t="s">
        <v>82</v>
      </c>
      <c r="AT277" s="247" t="s">
        <v>74</v>
      </c>
      <c r="AU277" s="247" t="s">
        <v>82</v>
      </c>
      <c r="AY277" s="246" t="s">
        <v>160</v>
      </c>
      <c r="BK277" s="248">
        <f>SUM(BK278:BK282)</f>
        <v>0</v>
      </c>
    </row>
    <row r="278" s="2" customFormat="1" ht="24.15" customHeight="1">
      <c r="A278" s="41"/>
      <c r="B278" s="42"/>
      <c r="C278" s="251" t="s">
        <v>334</v>
      </c>
      <c r="D278" s="251" t="s">
        <v>162</v>
      </c>
      <c r="E278" s="252" t="s">
        <v>335</v>
      </c>
      <c r="F278" s="253" t="s">
        <v>336</v>
      </c>
      <c r="G278" s="254" t="s">
        <v>203</v>
      </c>
      <c r="H278" s="255">
        <v>7.8579999999999997</v>
      </c>
      <c r="I278" s="256"/>
      <c r="J278" s="257">
        <f>ROUND(I278*H278,2)</f>
        <v>0</v>
      </c>
      <c r="K278" s="253" t="s">
        <v>166</v>
      </c>
      <c r="L278" s="44"/>
      <c r="M278" s="258" t="s">
        <v>1</v>
      </c>
      <c r="N278" s="259" t="s">
        <v>40</v>
      </c>
      <c r="O278" s="94"/>
      <c r="P278" s="260">
        <f>O278*H278</f>
        <v>0</v>
      </c>
      <c r="Q278" s="260">
        <v>0</v>
      </c>
      <c r="R278" s="260">
        <f>Q278*H278</f>
        <v>0</v>
      </c>
      <c r="S278" s="260">
        <v>0</v>
      </c>
      <c r="T278" s="261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62" t="s">
        <v>167</v>
      </c>
      <c r="AT278" s="262" t="s">
        <v>162</v>
      </c>
      <c r="AU278" s="262" t="s">
        <v>84</v>
      </c>
      <c r="AY278" s="18" t="s">
        <v>160</v>
      </c>
      <c r="BE278" s="154">
        <f>IF(N278="základní",J278,0)</f>
        <v>0</v>
      </c>
      <c r="BF278" s="154">
        <f>IF(N278="snížená",J278,0)</f>
        <v>0</v>
      </c>
      <c r="BG278" s="154">
        <f>IF(N278="zákl. přenesená",J278,0)</f>
        <v>0</v>
      </c>
      <c r="BH278" s="154">
        <f>IF(N278="sníž. přenesená",J278,0)</f>
        <v>0</v>
      </c>
      <c r="BI278" s="154">
        <f>IF(N278="nulová",J278,0)</f>
        <v>0</v>
      </c>
      <c r="BJ278" s="18" t="s">
        <v>82</v>
      </c>
      <c r="BK278" s="154">
        <f>ROUND(I278*H278,2)</f>
        <v>0</v>
      </c>
      <c r="BL278" s="18" t="s">
        <v>167</v>
      </c>
      <c r="BM278" s="262" t="s">
        <v>337</v>
      </c>
    </row>
    <row r="279" s="14" customFormat="1">
      <c r="A279" s="14"/>
      <c r="B279" s="274"/>
      <c r="C279" s="275"/>
      <c r="D279" s="265" t="s">
        <v>169</v>
      </c>
      <c r="E279" s="276" t="s">
        <v>1</v>
      </c>
      <c r="F279" s="277" t="s">
        <v>338</v>
      </c>
      <c r="G279" s="275"/>
      <c r="H279" s="278">
        <v>4.4630000000000001</v>
      </c>
      <c r="I279" s="279"/>
      <c r="J279" s="275"/>
      <c r="K279" s="275"/>
      <c r="L279" s="280"/>
      <c r="M279" s="281"/>
      <c r="N279" s="282"/>
      <c r="O279" s="282"/>
      <c r="P279" s="282"/>
      <c r="Q279" s="282"/>
      <c r="R279" s="282"/>
      <c r="S279" s="282"/>
      <c r="T279" s="283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84" t="s">
        <v>169</v>
      </c>
      <c r="AU279" s="284" t="s">
        <v>84</v>
      </c>
      <c r="AV279" s="14" t="s">
        <v>84</v>
      </c>
      <c r="AW279" s="14" t="s">
        <v>30</v>
      </c>
      <c r="AX279" s="14" t="s">
        <v>75</v>
      </c>
      <c r="AY279" s="284" t="s">
        <v>160</v>
      </c>
    </row>
    <row r="280" s="14" customFormat="1">
      <c r="A280" s="14"/>
      <c r="B280" s="274"/>
      <c r="C280" s="275"/>
      <c r="D280" s="265" t="s">
        <v>169</v>
      </c>
      <c r="E280" s="276" t="s">
        <v>1</v>
      </c>
      <c r="F280" s="277" t="s">
        <v>339</v>
      </c>
      <c r="G280" s="275"/>
      <c r="H280" s="278">
        <v>2.7949999999999999</v>
      </c>
      <c r="I280" s="279"/>
      <c r="J280" s="275"/>
      <c r="K280" s="275"/>
      <c r="L280" s="280"/>
      <c r="M280" s="281"/>
      <c r="N280" s="282"/>
      <c r="O280" s="282"/>
      <c r="P280" s="282"/>
      <c r="Q280" s="282"/>
      <c r="R280" s="282"/>
      <c r="S280" s="282"/>
      <c r="T280" s="28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84" t="s">
        <v>169</v>
      </c>
      <c r="AU280" s="284" t="s">
        <v>84</v>
      </c>
      <c r="AV280" s="14" t="s">
        <v>84</v>
      </c>
      <c r="AW280" s="14" t="s">
        <v>30</v>
      </c>
      <c r="AX280" s="14" t="s">
        <v>75</v>
      </c>
      <c r="AY280" s="284" t="s">
        <v>160</v>
      </c>
    </row>
    <row r="281" s="14" customFormat="1">
      <c r="A281" s="14"/>
      <c r="B281" s="274"/>
      <c r="C281" s="275"/>
      <c r="D281" s="265" t="s">
        <v>169</v>
      </c>
      <c r="E281" s="276" t="s">
        <v>1</v>
      </c>
      <c r="F281" s="277" t="s">
        <v>340</v>
      </c>
      <c r="G281" s="275"/>
      <c r="H281" s="278">
        <v>0.59999999999999998</v>
      </c>
      <c r="I281" s="279"/>
      <c r="J281" s="275"/>
      <c r="K281" s="275"/>
      <c r="L281" s="280"/>
      <c r="M281" s="281"/>
      <c r="N281" s="282"/>
      <c r="O281" s="282"/>
      <c r="P281" s="282"/>
      <c r="Q281" s="282"/>
      <c r="R281" s="282"/>
      <c r="S281" s="282"/>
      <c r="T281" s="283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84" t="s">
        <v>169</v>
      </c>
      <c r="AU281" s="284" t="s">
        <v>84</v>
      </c>
      <c r="AV281" s="14" t="s">
        <v>84</v>
      </c>
      <c r="AW281" s="14" t="s">
        <v>30</v>
      </c>
      <c r="AX281" s="14" t="s">
        <v>75</v>
      </c>
      <c r="AY281" s="284" t="s">
        <v>160</v>
      </c>
    </row>
    <row r="282" s="15" customFormat="1">
      <c r="A282" s="15"/>
      <c r="B282" s="285"/>
      <c r="C282" s="286"/>
      <c r="D282" s="265" t="s">
        <v>169</v>
      </c>
      <c r="E282" s="287" t="s">
        <v>1</v>
      </c>
      <c r="F282" s="288" t="s">
        <v>172</v>
      </c>
      <c r="G282" s="286"/>
      <c r="H282" s="289">
        <v>7.8579999999999997</v>
      </c>
      <c r="I282" s="290"/>
      <c r="J282" s="286"/>
      <c r="K282" s="286"/>
      <c r="L282" s="291"/>
      <c r="M282" s="292"/>
      <c r="N282" s="293"/>
      <c r="O282" s="293"/>
      <c r="P282" s="293"/>
      <c r="Q282" s="293"/>
      <c r="R282" s="293"/>
      <c r="S282" s="293"/>
      <c r="T282" s="294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95" t="s">
        <v>169</v>
      </c>
      <c r="AU282" s="295" t="s">
        <v>84</v>
      </c>
      <c r="AV282" s="15" t="s">
        <v>167</v>
      </c>
      <c r="AW282" s="15" t="s">
        <v>30</v>
      </c>
      <c r="AX282" s="15" t="s">
        <v>82</v>
      </c>
      <c r="AY282" s="295" t="s">
        <v>160</v>
      </c>
    </row>
    <row r="283" s="12" customFormat="1" ht="22.8" customHeight="1">
      <c r="A283" s="12"/>
      <c r="B283" s="235"/>
      <c r="C283" s="236"/>
      <c r="D283" s="237" t="s">
        <v>74</v>
      </c>
      <c r="E283" s="249" t="s">
        <v>187</v>
      </c>
      <c r="F283" s="249" t="s">
        <v>341</v>
      </c>
      <c r="G283" s="236"/>
      <c r="H283" s="236"/>
      <c r="I283" s="239"/>
      <c r="J283" s="250">
        <f>BK283</f>
        <v>0</v>
      </c>
      <c r="K283" s="236"/>
      <c r="L283" s="241"/>
      <c r="M283" s="242"/>
      <c r="N283" s="243"/>
      <c r="O283" s="243"/>
      <c r="P283" s="244">
        <f>SUM(P284:P307)</f>
        <v>0</v>
      </c>
      <c r="Q283" s="243"/>
      <c r="R283" s="244">
        <f>SUM(R284:R307)</f>
        <v>0</v>
      </c>
      <c r="S283" s="243"/>
      <c r="T283" s="245">
        <f>SUM(T284:T307)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46" t="s">
        <v>82</v>
      </c>
      <c r="AT283" s="247" t="s">
        <v>74</v>
      </c>
      <c r="AU283" s="247" t="s">
        <v>82</v>
      </c>
      <c r="AY283" s="246" t="s">
        <v>160</v>
      </c>
      <c r="BK283" s="248">
        <f>SUM(BK284:BK307)</f>
        <v>0</v>
      </c>
    </row>
    <row r="284" s="2" customFormat="1" ht="24.15" customHeight="1">
      <c r="A284" s="41"/>
      <c r="B284" s="42"/>
      <c r="C284" s="251" t="s">
        <v>342</v>
      </c>
      <c r="D284" s="251" t="s">
        <v>162</v>
      </c>
      <c r="E284" s="252" t="s">
        <v>343</v>
      </c>
      <c r="F284" s="253" t="s">
        <v>344</v>
      </c>
      <c r="G284" s="254" t="s">
        <v>165</v>
      </c>
      <c r="H284" s="255">
        <v>12</v>
      </c>
      <c r="I284" s="256"/>
      <c r="J284" s="257">
        <f>ROUND(I284*H284,2)</f>
        <v>0</v>
      </c>
      <c r="K284" s="253" t="s">
        <v>166</v>
      </c>
      <c r="L284" s="44"/>
      <c r="M284" s="258" t="s">
        <v>1</v>
      </c>
      <c r="N284" s="259" t="s">
        <v>40</v>
      </c>
      <c r="O284" s="94"/>
      <c r="P284" s="260">
        <f>O284*H284</f>
        <v>0</v>
      </c>
      <c r="Q284" s="260">
        <v>0</v>
      </c>
      <c r="R284" s="260">
        <f>Q284*H284</f>
        <v>0</v>
      </c>
      <c r="S284" s="260">
        <v>0</v>
      </c>
      <c r="T284" s="261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62" t="s">
        <v>167</v>
      </c>
      <c r="AT284" s="262" t="s">
        <v>162</v>
      </c>
      <c r="AU284" s="262" t="s">
        <v>84</v>
      </c>
      <c r="AY284" s="18" t="s">
        <v>160</v>
      </c>
      <c r="BE284" s="154">
        <f>IF(N284="základní",J284,0)</f>
        <v>0</v>
      </c>
      <c r="BF284" s="154">
        <f>IF(N284="snížená",J284,0)</f>
        <v>0</v>
      </c>
      <c r="BG284" s="154">
        <f>IF(N284="zákl. přenesená",J284,0)</f>
        <v>0</v>
      </c>
      <c r="BH284" s="154">
        <f>IF(N284="sníž. přenesená",J284,0)</f>
        <v>0</v>
      </c>
      <c r="BI284" s="154">
        <f>IF(N284="nulová",J284,0)</f>
        <v>0</v>
      </c>
      <c r="BJ284" s="18" t="s">
        <v>82</v>
      </c>
      <c r="BK284" s="154">
        <f>ROUND(I284*H284,2)</f>
        <v>0</v>
      </c>
      <c r="BL284" s="18" t="s">
        <v>167</v>
      </c>
      <c r="BM284" s="262" t="s">
        <v>345</v>
      </c>
    </row>
    <row r="285" s="13" customFormat="1">
      <c r="A285" s="13"/>
      <c r="B285" s="263"/>
      <c r="C285" s="264"/>
      <c r="D285" s="265" t="s">
        <v>169</v>
      </c>
      <c r="E285" s="266" t="s">
        <v>1</v>
      </c>
      <c r="F285" s="267" t="s">
        <v>346</v>
      </c>
      <c r="G285" s="264"/>
      <c r="H285" s="266" t="s">
        <v>1</v>
      </c>
      <c r="I285" s="268"/>
      <c r="J285" s="264"/>
      <c r="K285" s="264"/>
      <c r="L285" s="269"/>
      <c r="M285" s="270"/>
      <c r="N285" s="271"/>
      <c r="O285" s="271"/>
      <c r="P285" s="271"/>
      <c r="Q285" s="271"/>
      <c r="R285" s="271"/>
      <c r="S285" s="271"/>
      <c r="T285" s="272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73" t="s">
        <v>169</v>
      </c>
      <c r="AU285" s="273" t="s">
        <v>84</v>
      </c>
      <c r="AV285" s="13" t="s">
        <v>82</v>
      </c>
      <c r="AW285" s="13" t="s">
        <v>30</v>
      </c>
      <c r="AX285" s="13" t="s">
        <v>75</v>
      </c>
      <c r="AY285" s="273" t="s">
        <v>160</v>
      </c>
    </row>
    <row r="286" s="14" customFormat="1">
      <c r="A286" s="14"/>
      <c r="B286" s="274"/>
      <c r="C286" s="275"/>
      <c r="D286" s="265" t="s">
        <v>169</v>
      </c>
      <c r="E286" s="276" t="s">
        <v>1</v>
      </c>
      <c r="F286" s="277" t="s">
        <v>171</v>
      </c>
      <c r="G286" s="275"/>
      <c r="H286" s="278">
        <v>12</v>
      </c>
      <c r="I286" s="279"/>
      <c r="J286" s="275"/>
      <c r="K286" s="275"/>
      <c r="L286" s="280"/>
      <c r="M286" s="281"/>
      <c r="N286" s="282"/>
      <c r="O286" s="282"/>
      <c r="P286" s="282"/>
      <c r="Q286" s="282"/>
      <c r="R286" s="282"/>
      <c r="S286" s="282"/>
      <c r="T286" s="28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84" t="s">
        <v>169</v>
      </c>
      <c r="AU286" s="284" t="s">
        <v>84</v>
      </c>
      <c r="AV286" s="14" t="s">
        <v>84</v>
      </c>
      <c r="AW286" s="14" t="s">
        <v>30</v>
      </c>
      <c r="AX286" s="14" t="s">
        <v>75</v>
      </c>
      <c r="AY286" s="284" t="s">
        <v>160</v>
      </c>
    </row>
    <row r="287" s="15" customFormat="1">
      <c r="A287" s="15"/>
      <c r="B287" s="285"/>
      <c r="C287" s="286"/>
      <c r="D287" s="265" t="s">
        <v>169</v>
      </c>
      <c r="E287" s="287" t="s">
        <v>1</v>
      </c>
      <c r="F287" s="288" t="s">
        <v>172</v>
      </c>
      <c r="G287" s="286"/>
      <c r="H287" s="289">
        <v>12</v>
      </c>
      <c r="I287" s="290"/>
      <c r="J287" s="286"/>
      <c r="K287" s="286"/>
      <c r="L287" s="291"/>
      <c r="M287" s="292"/>
      <c r="N287" s="293"/>
      <c r="O287" s="293"/>
      <c r="P287" s="293"/>
      <c r="Q287" s="293"/>
      <c r="R287" s="293"/>
      <c r="S287" s="293"/>
      <c r="T287" s="294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95" t="s">
        <v>169</v>
      </c>
      <c r="AU287" s="295" t="s">
        <v>84</v>
      </c>
      <c r="AV287" s="15" t="s">
        <v>167</v>
      </c>
      <c r="AW287" s="15" t="s">
        <v>30</v>
      </c>
      <c r="AX287" s="15" t="s">
        <v>82</v>
      </c>
      <c r="AY287" s="295" t="s">
        <v>160</v>
      </c>
    </row>
    <row r="288" s="2" customFormat="1" ht="24.15" customHeight="1">
      <c r="A288" s="41"/>
      <c r="B288" s="42"/>
      <c r="C288" s="251" t="s">
        <v>347</v>
      </c>
      <c r="D288" s="251" t="s">
        <v>162</v>
      </c>
      <c r="E288" s="252" t="s">
        <v>348</v>
      </c>
      <c r="F288" s="253" t="s">
        <v>349</v>
      </c>
      <c r="G288" s="254" t="s">
        <v>165</v>
      </c>
      <c r="H288" s="255">
        <v>12</v>
      </c>
      <c r="I288" s="256"/>
      <c r="J288" s="257">
        <f>ROUND(I288*H288,2)</f>
        <v>0</v>
      </c>
      <c r="K288" s="253" t="s">
        <v>166</v>
      </c>
      <c r="L288" s="44"/>
      <c r="M288" s="258" t="s">
        <v>1</v>
      </c>
      <c r="N288" s="259" t="s">
        <v>40</v>
      </c>
      <c r="O288" s="94"/>
      <c r="P288" s="260">
        <f>O288*H288</f>
        <v>0</v>
      </c>
      <c r="Q288" s="260">
        <v>0</v>
      </c>
      <c r="R288" s="260">
        <f>Q288*H288</f>
        <v>0</v>
      </c>
      <c r="S288" s="260">
        <v>0</v>
      </c>
      <c r="T288" s="261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62" t="s">
        <v>167</v>
      </c>
      <c r="AT288" s="262" t="s">
        <v>162</v>
      </c>
      <c r="AU288" s="262" t="s">
        <v>84</v>
      </c>
      <c r="AY288" s="18" t="s">
        <v>160</v>
      </c>
      <c r="BE288" s="154">
        <f>IF(N288="základní",J288,0)</f>
        <v>0</v>
      </c>
      <c r="BF288" s="154">
        <f>IF(N288="snížená",J288,0)</f>
        <v>0</v>
      </c>
      <c r="BG288" s="154">
        <f>IF(N288="zákl. přenesená",J288,0)</f>
        <v>0</v>
      </c>
      <c r="BH288" s="154">
        <f>IF(N288="sníž. přenesená",J288,0)</f>
        <v>0</v>
      </c>
      <c r="BI288" s="154">
        <f>IF(N288="nulová",J288,0)</f>
        <v>0</v>
      </c>
      <c r="BJ288" s="18" t="s">
        <v>82</v>
      </c>
      <c r="BK288" s="154">
        <f>ROUND(I288*H288,2)</f>
        <v>0</v>
      </c>
      <c r="BL288" s="18" t="s">
        <v>167</v>
      </c>
      <c r="BM288" s="262" t="s">
        <v>350</v>
      </c>
    </row>
    <row r="289" s="13" customFormat="1">
      <c r="A289" s="13"/>
      <c r="B289" s="263"/>
      <c r="C289" s="264"/>
      <c r="D289" s="265" t="s">
        <v>169</v>
      </c>
      <c r="E289" s="266" t="s">
        <v>1</v>
      </c>
      <c r="F289" s="267" t="s">
        <v>346</v>
      </c>
      <c r="G289" s="264"/>
      <c r="H289" s="266" t="s">
        <v>1</v>
      </c>
      <c r="I289" s="268"/>
      <c r="J289" s="264"/>
      <c r="K289" s="264"/>
      <c r="L289" s="269"/>
      <c r="M289" s="270"/>
      <c r="N289" s="271"/>
      <c r="O289" s="271"/>
      <c r="P289" s="271"/>
      <c r="Q289" s="271"/>
      <c r="R289" s="271"/>
      <c r="S289" s="271"/>
      <c r="T289" s="27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73" t="s">
        <v>169</v>
      </c>
      <c r="AU289" s="273" t="s">
        <v>84</v>
      </c>
      <c r="AV289" s="13" t="s">
        <v>82</v>
      </c>
      <c r="AW289" s="13" t="s">
        <v>30</v>
      </c>
      <c r="AX289" s="13" t="s">
        <v>75</v>
      </c>
      <c r="AY289" s="273" t="s">
        <v>160</v>
      </c>
    </row>
    <row r="290" s="14" customFormat="1">
      <c r="A290" s="14"/>
      <c r="B290" s="274"/>
      <c r="C290" s="275"/>
      <c r="D290" s="265" t="s">
        <v>169</v>
      </c>
      <c r="E290" s="276" t="s">
        <v>1</v>
      </c>
      <c r="F290" s="277" t="s">
        <v>171</v>
      </c>
      <c r="G290" s="275"/>
      <c r="H290" s="278">
        <v>12</v>
      </c>
      <c r="I290" s="279"/>
      <c r="J290" s="275"/>
      <c r="K290" s="275"/>
      <c r="L290" s="280"/>
      <c r="M290" s="281"/>
      <c r="N290" s="282"/>
      <c r="O290" s="282"/>
      <c r="P290" s="282"/>
      <c r="Q290" s="282"/>
      <c r="R290" s="282"/>
      <c r="S290" s="282"/>
      <c r="T290" s="283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84" t="s">
        <v>169</v>
      </c>
      <c r="AU290" s="284" t="s">
        <v>84</v>
      </c>
      <c r="AV290" s="14" t="s">
        <v>84</v>
      </c>
      <c r="AW290" s="14" t="s">
        <v>30</v>
      </c>
      <c r="AX290" s="14" t="s">
        <v>75</v>
      </c>
      <c r="AY290" s="284" t="s">
        <v>160</v>
      </c>
    </row>
    <row r="291" s="15" customFormat="1">
      <c r="A291" s="15"/>
      <c r="B291" s="285"/>
      <c r="C291" s="286"/>
      <c r="D291" s="265" t="s">
        <v>169</v>
      </c>
      <c r="E291" s="287" t="s">
        <v>1</v>
      </c>
      <c r="F291" s="288" t="s">
        <v>172</v>
      </c>
      <c r="G291" s="286"/>
      <c r="H291" s="289">
        <v>12</v>
      </c>
      <c r="I291" s="290"/>
      <c r="J291" s="286"/>
      <c r="K291" s="286"/>
      <c r="L291" s="291"/>
      <c r="M291" s="292"/>
      <c r="N291" s="293"/>
      <c r="O291" s="293"/>
      <c r="P291" s="293"/>
      <c r="Q291" s="293"/>
      <c r="R291" s="293"/>
      <c r="S291" s="293"/>
      <c r="T291" s="294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95" t="s">
        <v>169</v>
      </c>
      <c r="AU291" s="295" t="s">
        <v>84</v>
      </c>
      <c r="AV291" s="15" t="s">
        <v>167</v>
      </c>
      <c r="AW291" s="15" t="s">
        <v>30</v>
      </c>
      <c r="AX291" s="15" t="s">
        <v>82</v>
      </c>
      <c r="AY291" s="295" t="s">
        <v>160</v>
      </c>
    </row>
    <row r="292" s="2" customFormat="1" ht="24.15" customHeight="1">
      <c r="A292" s="41"/>
      <c r="B292" s="42"/>
      <c r="C292" s="251" t="s">
        <v>351</v>
      </c>
      <c r="D292" s="251" t="s">
        <v>162</v>
      </c>
      <c r="E292" s="252" t="s">
        <v>352</v>
      </c>
      <c r="F292" s="253" t="s">
        <v>353</v>
      </c>
      <c r="G292" s="254" t="s">
        <v>165</v>
      </c>
      <c r="H292" s="255">
        <v>25</v>
      </c>
      <c r="I292" s="256"/>
      <c r="J292" s="257">
        <f>ROUND(I292*H292,2)</f>
        <v>0</v>
      </c>
      <c r="K292" s="253" t="s">
        <v>166</v>
      </c>
      <c r="L292" s="44"/>
      <c r="M292" s="258" t="s">
        <v>1</v>
      </c>
      <c r="N292" s="259" t="s">
        <v>40</v>
      </c>
      <c r="O292" s="94"/>
      <c r="P292" s="260">
        <f>O292*H292</f>
        <v>0</v>
      </c>
      <c r="Q292" s="260">
        <v>0</v>
      </c>
      <c r="R292" s="260">
        <f>Q292*H292</f>
        <v>0</v>
      </c>
      <c r="S292" s="260">
        <v>0</v>
      </c>
      <c r="T292" s="261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62" t="s">
        <v>167</v>
      </c>
      <c r="AT292" s="262" t="s">
        <v>162</v>
      </c>
      <c r="AU292" s="262" t="s">
        <v>84</v>
      </c>
      <c r="AY292" s="18" t="s">
        <v>160</v>
      </c>
      <c r="BE292" s="154">
        <f>IF(N292="základní",J292,0)</f>
        <v>0</v>
      </c>
      <c r="BF292" s="154">
        <f>IF(N292="snížená",J292,0)</f>
        <v>0</v>
      </c>
      <c r="BG292" s="154">
        <f>IF(N292="zákl. přenesená",J292,0)</f>
        <v>0</v>
      </c>
      <c r="BH292" s="154">
        <f>IF(N292="sníž. přenesená",J292,0)</f>
        <v>0</v>
      </c>
      <c r="BI292" s="154">
        <f>IF(N292="nulová",J292,0)</f>
        <v>0</v>
      </c>
      <c r="BJ292" s="18" t="s">
        <v>82</v>
      </c>
      <c r="BK292" s="154">
        <f>ROUND(I292*H292,2)</f>
        <v>0</v>
      </c>
      <c r="BL292" s="18" t="s">
        <v>167</v>
      </c>
      <c r="BM292" s="262" t="s">
        <v>354</v>
      </c>
    </row>
    <row r="293" s="13" customFormat="1">
      <c r="A293" s="13"/>
      <c r="B293" s="263"/>
      <c r="C293" s="264"/>
      <c r="D293" s="265" t="s">
        <v>169</v>
      </c>
      <c r="E293" s="266" t="s">
        <v>1</v>
      </c>
      <c r="F293" s="267" t="s">
        <v>346</v>
      </c>
      <c r="G293" s="264"/>
      <c r="H293" s="266" t="s">
        <v>1</v>
      </c>
      <c r="I293" s="268"/>
      <c r="J293" s="264"/>
      <c r="K293" s="264"/>
      <c r="L293" s="269"/>
      <c r="M293" s="270"/>
      <c r="N293" s="271"/>
      <c r="O293" s="271"/>
      <c r="P293" s="271"/>
      <c r="Q293" s="271"/>
      <c r="R293" s="271"/>
      <c r="S293" s="271"/>
      <c r="T293" s="27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73" t="s">
        <v>169</v>
      </c>
      <c r="AU293" s="273" t="s">
        <v>84</v>
      </c>
      <c r="AV293" s="13" t="s">
        <v>82</v>
      </c>
      <c r="AW293" s="13" t="s">
        <v>30</v>
      </c>
      <c r="AX293" s="13" t="s">
        <v>75</v>
      </c>
      <c r="AY293" s="273" t="s">
        <v>160</v>
      </c>
    </row>
    <row r="294" s="14" customFormat="1">
      <c r="A294" s="14"/>
      <c r="B294" s="274"/>
      <c r="C294" s="275"/>
      <c r="D294" s="265" t="s">
        <v>169</v>
      </c>
      <c r="E294" s="276" t="s">
        <v>1</v>
      </c>
      <c r="F294" s="277" t="s">
        <v>171</v>
      </c>
      <c r="G294" s="275"/>
      <c r="H294" s="278">
        <v>12</v>
      </c>
      <c r="I294" s="279"/>
      <c r="J294" s="275"/>
      <c r="K294" s="275"/>
      <c r="L294" s="280"/>
      <c r="M294" s="281"/>
      <c r="N294" s="282"/>
      <c r="O294" s="282"/>
      <c r="P294" s="282"/>
      <c r="Q294" s="282"/>
      <c r="R294" s="282"/>
      <c r="S294" s="282"/>
      <c r="T294" s="283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84" t="s">
        <v>169</v>
      </c>
      <c r="AU294" s="284" t="s">
        <v>84</v>
      </c>
      <c r="AV294" s="14" t="s">
        <v>84</v>
      </c>
      <c r="AW294" s="14" t="s">
        <v>30</v>
      </c>
      <c r="AX294" s="14" t="s">
        <v>75</v>
      </c>
      <c r="AY294" s="284" t="s">
        <v>160</v>
      </c>
    </row>
    <row r="295" s="13" customFormat="1">
      <c r="A295" s="13"/>
      <c r="B295" s="263"/>
      <c r="C295" s="264"/>
      <c r="D295" s="265" t="s">
        <v>169</v>
      </c>
      <c r="E295" s="266" t="s">
        <v>1</v>
      </c>
      <c r="F295" s="267" t="s">
        <v>355</v>
      </c>
      <c r="G295" s="264"/>
      <c r="H295" s="266" t="s">
        <v>1</v>
      </c>
      <c r="I295" s="268"/>
      <c r="J295" s="264"/>
      <c r="K295" s="264"/>
      <c r="L295" s="269"/>
      <c r="M295" s="270"/>
      <c r="N295" s="271"/>
      <c r="O295" s="271"/>
      <c r="P295" s="271"/>
      <c r="Q295" s="271"/>
      <c r="R295" s="271"/>
      <c r="S295" s="271"/>
      <c r="T295" s="27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73" t="s">
        <v>169</v>
      </c>
      <c r="AU295" s="273" t="s">
        <v>84</v>
      </c>
      <c r="AV295" s="13" t="s">
        <v>82</v>
      </c>
      <c r="AW295" s="13" t="s">
        <v>30</v>
      </c>
      <c r="AX295" s="13" t="s">
        <v>75</v>
      </c>
      <c r="AY295" s="273" t="s">
        <v>160</v>
      </c>
    </row>
    <row r="296" s="14" customFormat="1">
      <c r="A296" s="14"/>
      <c r="B296" s="274"/>
      <c r="C296" s="275"/>
      <c r="D296" s="265" t="s">
        <v>169</v>
      </c>
      <c r="E296" s="276" t="s">
        <v>1</v>
      </c>
      <c r="F296" s="277" t="s">
        <v>177</v>
      </c>
      <c r="G296" s="275"/>
      <c r="H296" s="278">
        <v>13</v>
      </c>
      <c r="I296" s="279"/>
      <c r="J296" s="275"/>
      <c r="K296" s="275"/>
      <c r="L296" s="280"/>
      <c r="M296" s="281"/>
      <c r="N296" s="282"/>
      <c r="O296" s="282"/>
      <c r="P296" s="282"/>
      <c r="Q296" s="282"/>
      <c r="R296" s="282"/>
      <c r="S296" s="282"/>
      <c r="T296" s="283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84" t="s">
        <v>169</v>
      </c>
      <c r="AU296" s="284" t="s">
        <v>84</v>
      </c>
      <c r="AV296" s="14" t="s">
        <v>84</v>
      </c>
      <c r="AW296" s="14" t="s">
        <v>30</v>
      </c>
      <c r="AX296" s="14" t="s">
        <v>75</v>
      </c>
      <c r="AY296" s="284" t="s">
        <v>160</v>
      </c>
    </row>
    <row r="297" s="15" customFormat="1">
      <c r="A297" s="15"/>
      <c r="B297" s="285"/>
      <c r="C297" s="286"/>
      <c r="D297" s="265" t="s">
        <v>169</v>
      </c>
      <c r="E297" s="287" t="s">
        <v>1</v>
      </c>
      <c r="F297" s="288" t="s">
        <v>172</v>
      </c>
      <c r="G297" s="286"/>
      <c r="H297" s="289">
        <v>25</v>
      </c>
      <c r="I297" s="290"/>
      <c r="J297" s="286"/>
      <c r="K297" s="286"/>
      <c r="L297" s="291"/>
      <c r="M297" s="292"/>
      <c r="N297" s="293"/>
      <c r="O297" s="293"/>
      <c r="P297" s="293"/>
      <c r="Q297" s="293"/>
      <c r="R297" s="293"/>
      <c r="S297" s="293"/>
      <c r="T297" s="294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95" t="s">
        <v>169</v>
      </c>
      <c r="AU297" s="295" t="s">
        <v>84</v>
      </c>
      <c r="AV297" s="15" t="s">
        <v>167</v>
      </c>
      <c r="AW297" s="15" t="s">
        <v>30</v>
      </c>
      <c r="AX297" s="15" t="s">
        <v>82</v>
      </c>
      <c r="AY297" s="295" t="s">
        <v>160</v>
      </c>
    </row>
    <row r="298" s="2" customFormat="1" ht="37.8" customHeight="1">
      <c r="A298" s="41"/>
      <c r="B298" s="42"/>
      <c r="C298" s="251" t="s">
        <v>356</v>
      </c>
      <c r="D298" s="251" t="s">
        <v>162</v>
      </c>
      <c r="E298" s="252" t="s">
        <v>357</v>
      </c>
      <c r="F298" s="253" t="s">
        <v>358</v>
      </c>
      <c r="G298" s="254" t="s">
        <v>165</v>
      </c>
      <c r="H298" s="255">
        <v>25</v>
      </c>
      <c r="I298" s="256"/>
      <c r="J298" s="257">
        <f>ROUND(I298*H298,2)</f>
        <v>0</v>
      </c>
      <c r="K298" s="253" t="s">
        <v>166</v>
      </c>
      <c r="L298" s="44"/>
      <c r="M298" s="258" t="s">
        <v>1</v>
      </c>
      <c r="N298" s="259" t="s">
        <v>40</v>
      </c>
      <c r="O298" s="94"/>
      <c r="P298" s="260">
        <f>O298*H298</f>
        <v>0</v>
      </c>
      <c r="Q298" s="260">
        <v>0</v>
      </c>
      <c r="R298" s="260">
        <f>Q298*H298</f>
        <v>0</v>
      </c>
      <c r="S298" s="260">
        <v>0</v>
      </c>
      <c r="T298" s="261">
        <f>S298*H298</f>
        <v>0</v>
      </c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R298" s="262" t="s">
        <v>167</v>
      </c>
      <c r="AT298" s="262" t="s">
        <v>162</v>
      </c>
      <c r="AU298" s="262" t="s">
        <v>84</v>
      </c>
      <c r="AY298" s="18" t="s">
        <v>160</v>
      </c>
      <c r="BE298" s="154">
        <f>IF(N298="základní",J298,0)</f>
        <v>0</v>
      </c>
      <c r="BF298" s="154">
        <f>IF(N298="snížená",J298,0)</f>
        <v>0</v>
      </c>
      <c r="BG298" s="154">
        <f>IF(N298="zákl. přenesená",J298,0)</f>
        <v>0</v>
      </c>
      <c r="BH298" s="154">
        <f>IF(N298="sníž. přenesená",J298,0)</f>
        <v>0</v>
      </c>
      <c r="BI298" s="154">
        <f>IF(N298="nulová",J298,0)</f>
        <v>0</v>
      </c>
      <c r="BJ298" s="18" t="s">
        <v>82</v>
      </c>
      <c r="BK298" s="154">
        <f>ROUND(I298*H298,2)</f>
        <v>0</v>
      </c>
      <c r="BL298" s="18" t="s">
        <v>167</v>
      </c>
      <c r="BM298" s="262" t="s">
        <v>359</v>
      </c>
    </row>
    <row r="299" s="13" customFormat="1">
      <c r="A299" s="13"/>
      <c r="B299" s="263"/>
      <c r="C299" s="264"/>
      <c r="D299" s="265" t="s">
        <v>169</v>
      </c>
      <c r="E299" s="266" t="s">
        <v>1</v>
      </c>
      <c r="F299" s="267" t="s">
        <v>346</v>
      </c>
      <c r="G299" s="264"/>
      <c r="H299" s="266" t="s">
        <v>1</v>
      </c>
      <c r="I299" s="268"/>
      <c r="J299" s="264"/>
      <c r="K299" s="264"/>
      <c r="L299" s="269"/>
      <c r="M299" s="270"/>
      <c r="N299" s="271"/>
      <c r="O299" s="271"/>
      <c r="P299" s="271"/>
      <c r="Q299" s="271"/>
      <c r="R299" s="271"/>
      <c r="S299" s="271"/>
      <c r="T299" s="27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73" t="s">
        <v>169</v>
      </c>
      <c r="AU299" s="273" t="s">
        <v>84</v>
      </c>
      <c r="AV299" s="13" t="s">
        <v>82</v>
      </c>
      <c r="AW299" s="13" t="s">
        <v>30</v>
      </c>
      <c r="AX299" s="13" t="s">
        <v>75</v>
      </c>
      <c r="AY299" s="273" t="s">
        <v>160</v>
      </c>
    </row>
    <row r="300" s="14" customFormat="1">
      <c r="A300" s="14"/>
      <c r="B300" s="274"/>
      <c r="C300" s="275"/>
      <c r="D300" s="265" t="s">
        <v>169</v>
      </c>
      <c r="E300" s="276" t="s">
        <v>1</v>
      </c>
      <c r="F300" s="277" t="s">
        <v>171</v>
      </c>
      <c r="G300" s="275"/>
      <c r="H300" s="278">
        <v>12</v>
      </c>
      <c r="I300" s="279"/>
      <c r="J300" s="275"/>
      <c r="K300" s="275"/>
      <c r="L300" s="280"/>
      <c r="M300" s="281"/>
      <c r="N300" s="282"/>
      <c r="O300" s="282"/>
      <c r="P300" s="282"/>
      <c r="Q300" s="282"/>
      <c r="R300" s="282"/>
      <c r="S300" s="282"/>
      <c r="T300" s="283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84" t="s">
        <v>169</v>
      </c>
      <c r="AU300" s="284" t="s">
        <v>84</v>
      </c>
      <c r="AV300" s="14" t="s">
        <v>84</v>
      </c>
      <c r="AW300" s="14" t="s">
        <v>30</v>
      </c>
      <c r="AX300" s="14" t="s">
        <v>75</v>
      </c>
      <c r="AY300" s="284" t="s">
        <v>160</v>
      </c>
    </row>
    <row r="301" s="13" customFormat="1">
      <c r="A301" s="13"/>
      <c r="B301" s="263"/>
      <c r="C301" s="264"/>
      <c r="D301" s="265" t="s">
        <v>169</v>
      </c>
      <c r="E301" s="266" t="s">
        <v>1</v>
      </c>
      <c r="F301" s="267" t="s">
        <v>355</v>
      </c>
      <c r="G301" s="264"/>
      <c r="H301" s="266" t="s">
        <v>1</v>
      </c>
      <c r="I301" s="268"/>
      <c r="J301" s="264"/>
      <c r="K301" s="264"/>
      <c r="L301" s="269"/>
      <c r="M301" s="270"/>
      <c r="N301" s="271"/>
      <c r="O301" s="271"/>
      <c r="P301" s="271"/>
      <c r="Q301" s="271"/>
      <c r="R301" s="271"/>
      <c r="S301" s="271"/>
      <c r="T301" s="27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73" t="s">
        <v>169</v>
      </c>
      <c r="AU301" s="273" t="s">
        <v>84</v>
      </c>
      <c r="AV301" s="13" t="s">
        <v>82</v>
      </c>
      <c r="AW301" s="13" t="s">
        <v>30</v>
      </c>
      <c r="AX301" s="13" t="s">
        <v>75</v>
      </c>
      <c r="AY301" s="273" t="s">
        <v>160</v>
      </c>
    </row>
    <row r="302" s="14" customFormat="1">
      <c r="A302" s="14"/>
      <c r="B302" s="274"/>
      <c r="C302" s="275"/>
      <c r="D302" s="265" t="s">
        <v>169</v>
      </c>
      <c r="E302" s="276" t="s">
        <v>1</v>
      </c>
      <c r="F302" s="277" t="s">
        <v>177</v>
      </c>
      <c r="G302" s="275"/>
      <c r="H302" s="278">
        <v>13</v>
      </c>
      <c r="I302" s="279"/>
      <c r="J302" s="275"/>
      <c r="K302" s="275"/>
      <c r="L302" s="280"/>
      <c r="M302" s="281"/>
      <c r="N302" s="282"/>
      <c r="O302" s="282"/>
      <c r="P302" s="282"/>
      <c r="Q302" s="282"/>
      <c r="R302" s="282"/>
      <c r="S302" s="282"/>
      <c r="T302" s="283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84" t="s">
        <v>169</v>
      </c>
      <c r="AU302" s="284" t="s">
        <v>84</v>
      </c>
      <c r="AV302" s="14" t="s">
        <v>84</v>
      </c>
      <c r="AW302" s="14" t="s">
        <v>30</v>
      </c>
      <c r="AX302" s="14" t="s">
        <v>75</v>
      </c>
      <c r="AY302" s="284" t="s">
        <v>160</v>
      </c>
    </row>
    <row r="303" s="15" customFormat="1">
      <c r="A303" s="15"/>
      <c r="B303" s="285"/>
      <c r="C303" s="286"/>
      <c r="D303" s="265" t="s">
        <v>169</v>
      </c>
      <c r="E303" s="287" t="s">
        <v>1</v>
      </c>
      <c r="F303" s="288" t="s">
        <v>172</v>
      </c>
      <c r="G303" s="286"/>
      <c r="H303" s="289">
        <v>25</v>
      </c>
      <c r="I303" s="290"/>
      <c r="J303" s="286"/>
      <c r="K303" s="286"/>
      <c r="L303" s="291"/>
      <c r="M303" s="292"/>
      <c r="N303" s="293"/>
      <c r="O303" s="293"/>
      <c r="P303" s="293"/>
      <c r="Q303" s="293"/>
      <c r="R303" s="293"/>
      <c r="S303" s="293"/>
      <c r="T303" s="294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95" t="s">
        <v>169</v>
      </c>
      <c r="AU303" s="295" t="s">
        <v>84</v>
      </c>
      <c r="AV303" s="15" t="s">
        <v>167</v>
      </c>
      <c r="AW303" s="15" t="s">
        <v>30</v>
      </c>
      <c r="AX303" s="15" t="s">
        <v>82</v>
      </c>
      <c r="AY303" s="295" t="s">
        <v>160</v>
      </c>
    </row>
    <row r="304" s="2" customFormat="1" ht="37.8" customHeight="1">
      <c r="A304" s="41"/>
      <c r="B304" s="42"/>
      <c r="C304" s="251" t="s">
        <v>360</v>
      </c>
      <c r="D304" s="251" t="s">
        <v>162</v>
      </c>
      <c r="E304" s="252" t="s">
        <v>361</v>
      </c>
      <c r="F304" s="253" t="s">
        <v>362</v>
      </c>
      <c r="G304" s="254" t="s">
        <v>165</v>
      </c>
      <c r="H304" s="255">
        <v>12</v>
      </c>
      <c r="I304" s="256"/>
      <c r="J304" s="257">
        <f>ROUND(I304*H304,2)</f>
        <v>0</v>
      </c>
      <c r="K304" s="253" t="s">
        <v>166</v>
      </c>
      <c r="L304" s="44"/>
      <c r="M304" s="258" t="s">
        <v>1</v>
      </c>
      <c r="N304" s="259" t="s">
        <v>40</v>
      </c>
      <c r="O304" s="94"/>
      <c r="P304" s="260">
        <f>O304*H304</f>
        <v>0</v>
      </c>
      <c r="Q304" s="260">
        <v>0</v>
      </c>
      <c r="R304" s="260">
        <f>Q304*H304</f>
        <v>0</v>
      </c>
      <c r="S304" s="260">
        <v>0</v>
      </c>
      <c r="T304" s="261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62" t="s">
        <v>167</v>
      </c>
      <c r="AT304" s="262" t="s">
        <v>162</v>
      </c>
      <c r="AU304" s="262" t="s">
        <v>84</v>
      </c>
      <c r="AY304" s="18" t="s">
        <v>160</v>
      </c>
      <c r="BE304" s="154">
        <f>IF(N304="základní",J304,0)</f>
        <v>0</v>
      </c>
      <c r="BF304" s="154">
        <f>IF(N304="snížená",J304,0)</f>
        <v>0</v>
      </c>
      <c r="BG304" s="154">
        <f>IF(N304="zákl. přenesená",J304,0)</f>
        <v>0</v>
      </c>
      <c r="BH304" s="154">
        <f>IF(N304="sníž. přenesená",J304,0)</f>
        <v>0</v>
      </c>
      <c r="BI304" s="154">
        <f>IF(N304="nulová",J304,0)</f>
        <v>0</v>
      </c>
      <c r="BJ304" s="18" t="s">
        <v>82</v>
      </c>
      <c r="BK304" s="154">
        <f>ROUND(I304*H304,2)</f>
        <v>0</v>
      </c>
      <c r="BL304" s="18" t="s">
        <v>167</v>
      </c>
      <c r="BM304" s="262" t="s">
        <v>363</v>
      </c>
    </row>
    <row r="305" s="13" customFormat="1">
      <c r="A305" s="13"/>
      <c r="B305" s="263"/>
      <c r="C305" s="264"/>
      <c r="D305" s="265" t="s">
        <v>169</v>
      </c>
      <c r="E305" s="266" t="s">
        <v>1</v>
      </c>
      <c r="F305" s="267" t="s">
        <v>346</v>
      </c>
      <c r="G305" s="264"/>
      <c r="H305" s="266" t="s">
        <v>1</v>
      </c>
      <c r="I305" s="268"/>
      <c r="J305" s="264"/>
      <c r="K305" s="264"/>
      <c r="L305" s="269"/>
      <c r="M305" s="270"/>
      <c r="N305" s="271"/>
      <c r="O305" s="271"/>
      <c r="P305" s="271"/>
      <c r="Q305" s="271"/>
      <c r="R305" s="271"/>
      <c r="S305" s="271"/>
      <c r="T305" s="272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73" t="s">
        <v>169</v>
      </c>
      <c r="AU305" s="273" t="s">
        <v>84</v>
      </c>
      <c r="AV305" s="13" t="s">
        <v>82</v>
      </c>
      <c r="AW305" s="13" t="s">
        <v>30</v>
      </c>
      <c r="AX305" s="13" t="s">
        <v>75</v>
      </c>
      <c r="AY305" s="273" t="s">
        <v>160</v>
      </c>
    </row>
    <row r="306" s="14" customFormat="1">
      <c r="A306" s="14"/>
      <c r="B306" s="274"/>
      <c r="C306" s="275"/>
      <c r="D306" s="265" t="s">
        <v>169</v>
      </c>
      <c r="E306" s="276" t="s">
        <v>1</v>
      </c>
      <c r="F306" s="277" t="s">
        <v>171</v>
      </c>
      <c r="G306" s="275"/>
      <c r="H306" s="278">
        <v>12</v>
      </c>
      <c r="I306" s="279"/>
      <c r="J306" s="275"/>
      <c r="K306" s="275"/>
      <c r="L306" s="280"/>
      <c r="M306" s="281"/>
      <c r="N306" s="282"/>
      <c r="O306" s="282"/>
      <c r="P306" s="282"/>
      <c r="Q306" s="282"/>
      <c r="R306" s="282"/>
      <c r="S306" s="282"/>
      <c r="T306" s="283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84" t="s">
        <v>169</v>
      </c>
      <c r="AU306" s="284" t="s">
        <v>84</v>
      </c>
      <c r="AV306" s="14" t="s">
        <v>84</v>
      </c>
      <c r="AW306" s="14" t="s">
        <v>30</v>
      </c>
      <c r="AX306" s="14" t="s">
        <v>75</v>
      </c>
      <c r="AY306" s="284" t="s">
        <v>160</v>
      </c>
    </row>
    <row r="307" s="15" customFormat="1">
      <c r="A307" s="15"/>
      <c r="B307" s="285"/>
      <c r="C307" s="286"/>
      <c r="D307" s="265" t="s">
        <v>169</v>
      </c>
      <c r="E307" s="287" t="s">
        <v>1</v>
      </c>
      <c r="F307" s="288" t="s">
        <v>172</v>
      </c>
      <c r="G307" s="286"/>
      <c r="H307" s="289">
        <v>12</v>
      </c>
      <c r="I307" s="290"/>
      <c r="J307" s="286"/>
      <c r="K307" s="286"/>
      <c r="L307" s="291"/>
      <c r="M307" s="292"/>
      <c r="N307" s="293"/>
      <c r="O307" s="293"/>
      <c r="P307" s="293"/>
      <c r="Q307" s="293"/>
      <c r="R307" s="293"/>
      <c r="S307" s="293"/>
      <c r="T307" s="294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95" t="s">
        <v>169</v>
      </c>
      <c r="AU307" s="295" t="s">
        <v>84</v>
      </c>
      <c r="AV307" s="15" t="s">
        <v>167</v>
      </c>
      <c r="AW307" s="15" t="s">
        <v>30</v>
      </c>
      <c r="AX307" s="15" t="s">
        <v>82</v>
      </c>
      <c r="AY307" s="295" t="s">
        <v>160</v>
      </c>
    </row>
    <row r="308" s="12" customFormat="1" ht="22.8" customHeight="1">
      <c r="A308" s="12"/>
      <c r="B308" s="235"/>
      <c r="C308" s="236"/>
      <c r="D308" s="237" t="s">
        <v>74</v>
      </c>
      <c r="E308" s="249" t="s">
        <v>221</v>
      </c>
      <c r="F308" s="249" t="s">
        <v>364</v>
      </c>
      <c r="G308" s="236"/>
      <c r="H308" s="236"/>
      <c r="I308" s="239"/>
      <c r="J308" s="250">
        <f>BK308</f>
        <v>0</v>
      </c>
      <c r="K308" s="236"/>
      <c r="L308" s="241"/>
      <c r="M308" s="242"/>
      <c r="N308" s="243"/>
      <c r="O308" s="243"/>
      <c r="P308" s="244">
        <f>SUM(P309:P354)</f>
        <v>0</v>
      </c>
      <c r="Q308" s="243"/>
      <c r="R308" s="244">
        <f>SUM(R309:R354)</f>
        <v>1.1145986999999999</v>
      </c>
      <c r="S308" s="243"/>
      <c r="T308" s="245">
        <f>SUM(T309:T354)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46" t="s">
        <v>82</v>
      </c>
      <c r="AT308" s="247" t="s">
        <v>74</v>
      </c>
      <c r="AU308" s="247" t="s">
        <v>82</v>
      </c>
      <c r="AY308" s="246" t="s">
        <v>160</v>
      </c>
      <c r="BK308" s="248">
        <f>SUM(BK309:BK354)</f>
        <v>0</v>
      </c>
    </row>
    <row r="309" s="2" customFormat="1" ht="37.8" customHeight="1">
      <c r="A309" s="41"/>
      <c r="B309" s="42"/>
      <c r="C309" s="251" t="s">
        <v>365</v>
      </c>
      <c r="D309" s="251" t="s">
        <v>162</v>
      </c>
      <c r="E309" s="252" t="s">
        <v>366</v>
      </c>
      <c r="F309" s="253" t="s">
        <v>367</v>
      </c>
      <c r="G309" s="254" t="s">
        <v>326</v>
      </c>
      <c r="H309" s="255">
        <v>6</v>
      </c>
      <c r="I309" s="256"/>
      <c r="J309" s="257">
        <f>ROUND(I309*H309,2)</f>
        <v>0</v>
      </c>
      <c r="K309" s="253" t="s">
        <v>1</v>
      </c>
      <c r="L309" s="44"/>
      <c r="M309" s="258" t="s">
        <v>1</v>
      </c>
      <c r="N309" s="259" t="s">
        <v>40</v>
      </c>
      <c r="O309" s="94"/>
      <c r="P309" s="260">
        <f>O309*H309</f>
        <v>0</v>
      </c>
      <c r="Q309" s="260">
        <v>0.0016692</v>
      </c>
      <c r="R309" s="260">
        <f>Q309*H309</f>
        <v>0.0100152</v>
      </c>
      <c r="S309" s="260">
        <v>0</v>
      </c>
      <c r="T309" s="261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62" t="s">
        <v>167</v>
      </c>
      <c r="AT309" s="262" t="s">
        <v>162</v>
      </c>
      <c r="AU309" s="262" t="s">
        <v>84</v>
      </c>
      <c r="AY309" s="18" t="s">
        <v>160</v>
      </c>
      <c r="BE309" s="154">
        <f>IF(N309="základní",J309,0)</f>
        <v>0</v>
      </c>
      <c r="BF309" s="154">
        <f>IF(N309="snížená",J309,0)</f>
        <v>0</v>
      </c>
      <c r="BG309" s="154">
        <f>IF(N309="zákl. přenesená",J309,0)</f>
        <v>0</v>
      </c>
      <c r="BH309" s="154">
        <f>IF(N309="sníž. přenesená",J309,0)</f>
        <v>0</v>
      </c>
      <c r="BI309" s="154">
        <f>IF(N309="nulová",J309,0)</f>
        <v>0</v>
      </c>
      <c r="BJ309" s="18" t="s">
        <v>82</v>
      </c>
      <c r="BK309" s="154">
        <f>ROUND(I309*H309,2)</f>
        <v>0</v>
      </c>
      <c r="BL309" s="18" t="s">
        <v>167</v>
      </c>
      <c r="BM309" s="262" t="s">
        <v>368</v>
      </c>
    </row>
    <row r="310" s="2" customFormat="1" ht="14.4" customHeight="1">
      <c r="A310" s="41"/>
      <c r="B310" s="42"/>
      <c r="C310" s="307" t="s">
        <v>369</v>
      </c>
      <c r="D310" s="307" t="s">
        <v>291</v>
      </c>
      <c r="E310" s="308" t="s">
        <v>370</v>
      </c>
      <c r="F310" s="309" t="s">
        <v>371</v>
      </c>
      <c r="G310" s="310" t="s">
        <v>326</v>
      </c>
      <c r="H310" s="311">
        <v>1</v>
      </c>
      <c r="I310" s="312"/>
      <c r="J310" s="313">
        <f>ROUND(I310*H310,2)</f>
        <v>0</v>
      </c>
      <c r="K310" s="309" t="s">
        <v>1</v>
      </c>
      <c r="L310" s="314"/>
      <c r="M310" s="315" t="s">
        <v>1</v>
      </c>
      <c r="N310" s="316" t="s">
        <v>40</v>
      </c>
      <c r="O310" s="94"/>
      <c r="P310" s="260">
        <f>O310*H310</f>
        <v>0</v>
      </c>
      <c r="Q310" s="260">
        <v>0.014999999999999999</v>
      </c>
      <c r="R310" s="260">
        <f>Q310*H310</f>
        <v>0.014999999999999999</v>
      </c>
      <c r="S310" s="260">
        <v>0</v>
      </c>
      <c r="T310" s="261">
        <f>S310*H310</f>
        <v>0</v>
      </c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R310" s="262" t="s">
        <v>221</v>
      </c>
      <c r="AT310" s="262" t="s">
        <v>291</v>
      </c>
      <c r="AU310" s="262" t="s">
        <v>84</v>
      </c>
      <c r="AY310" s="18" t="s">
        <v>160</v>
      </c>
      <c r="BE310" s="154">
        <f>IF(N310="základní",J310,0)</f>
        <v>0</v>
      </c>
      <c r="BF310" s="154">
        <f>IF(N310="snížená",J310,0)</f>
        <v>0</v>
      </c>
      <c r="BG310" s="154">
        <f>IF(N310="zákl. přenesená",J310,0)</f>
        <v>0</v>
      </c>
      <c r="BH310" s="154">
        <f>IF(N310="sníž. přenesená",J310,0)</f>
        <v>0</v>
      </c>
      <c r="BI310" s="154">
        <f>IF(N310="nulová",J310,0)</f>
        <v>0</v>
      </c>
      <c r="BJ310" s="18" t="s">
        <v>82</v>
      </c>
      <c r="BK310" s="154">
        <f>ROUND(I310*H310,2)</f>
        <v>0</v>
      </c>
      <c r="BL310" s="18" t="s">
        <v>167</v>
      </c>
      <c r="BM310" s="262" t="s">
        <v>372</v>
      </c>
    </row>
    <row r="311" s="14" customFormat="1">
      <c r="A311" s="14"/>
      <c r="B311" s="274"/>
      <c r="C311" s="275"/>
      <c r="D311" s="265" t="s">
        <v>169</v>
      </c>
      <c r="E311" s="276" t="s">
        <v>1</v>
      </c>
      <c r="F311" s="277" t="s">
        <v>373</v>
      </c>
      <c r="G311" s="275"/>
      <c r="H311" s="278">
        <v>1</v>
      </c>
      <c r="I311" s="279"/>
      <c r="J311" s="275"/>
      <c r="K311" s="275"/>
      <c r="L311" s="280"/>
      <c r="M311" s="281"/>
      <c r="N311" s="282"/>
      <c r="O311" s="282"/>
      <c r="P311" s="282"/>
      <c r="Q311" s="282"/>
      <c r="R311" s="282"/>
      <c r="S311" s="282"/>
      <c r="T311" s="283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84" t="s">
        <v>169</v>
      </c>
      <c r="AU311" s="284" t="s">
        <v>84</v>
      </c>
      <c r="AV311" s="14" t="s">
        <v>84</v>
      </c>
      <c r="AW311" s="14" t="s">
        <v>30</v>
      </c>
      <c r="AX311" s="14" t="s">
        <v>75</v>
      </c>
      <c r="AY311" s="284" t="s">
        <v>160</v>
      </c>
    </row>
    <row r="312" s="15" customFormat="1">
      <c r="A312" s="15"/>
      <c r="B312" s="285"/>
      <c r="C312" s="286"/>
      <c r="D312" s="265" t="s">
        <v>169</v>
      </c>
      <c r="E312" s="287" t="s">
        <v>1</v>
      </c>
      <c r="F312" s="288" t="s">
        <v>172</v>
      </c>
      <c r="G312" s="286"/>
      <c r="H312" s="289">
        <v>1</v>
      </c>
      <c r="I312" s="290"/>
      <c r="J312" s="286"/>
      <c r="K312" s="286"/>
      <c r="L312" s="291"/>
      <c r="M312" s="292"/>
      <c r="N312" s="293"/>
      <c r="O312" s="293"/>
      <c r="P312" s="293"/>
      <c r="Q312" s="293"/>
      <c r="R312" s="293"/>
      <c r="S312" s="293"/>
      <c r="T312" s="294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95" t="s">
        <v>169</v>
      </c>
      <c r="AU312" s="295" t="s">
        <v>84</v>
      </c>
      <c r="AV312" s="15" t="s">
        <v>167</v>
      </c>
      <c r="AW312" s="15" t="s">
        <v>30</v>
      </c>
      <c r="AX312" s="15" t="s">
        <v>82</v>
      </c>
      <c r="AY312" s="295" t="s">
        <v>160</v>
      </c>
    </row>
    <row r="313" s="2" customFormat="1" ht="14.4" customHeight="1">
      <c r="A313" s="41"/>
      <c r="B313" s="42"/>
      <c r="C313" s="307" t="s">
        <v>374</v>
      </c>
      <c r="D313" s="307" t="s">
        <v>291</v>
      </c>
      <c r="E313" s="308" t="s">
        <v>375</v>
      </c>
      <c r="F313" s="309" t="s">
        <v>376</v>
      </c>
      <c r="G313" s="310" t="s">
        <v>326</v>
      </c>
      <c r="H313" s="311">
        <v>1</v>
      </c>
      <c r="I313" s="312"/>
      <c r="J313" s="313">
        <f>ROUND(I313*H313,2)</f>
        <v>0</v>
      </c>
      <c r="K313" s="309" t="s">
        <v>1</v>
      </c>
      <c r="L313" s="314"/>
      <c r="M313" s="315" t="s">
        <v>1</v>
      </c>
      <c r="N313" s="316" t="s">
        <v>40</v>
      </c>
      <c r="O313" s="94"/>
      <c r="P313" s="260">
        <f>O313*H313</f>
        <v>0</v>
      </c>
      <c r="Q313" s="260">
        <v>0.0015</v>
      </c>
      <c r="R313" s="260">
        <f>Q313*H313</f>
        <v>0.0015</v>
      </c>
      <c r="S313" s="260">
        <v>0</v>
      </c>
      <c r="T313" s="261">
        <f>S313*H313</f>
        <v>0</v>
      </c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R313" s="262" t="s">
        <v>221</v>
      </c>
      <c r="AT313" s="262" t="s">
        <v>291</v>
      </c>
      <c r="AU313" s="262" t="s">
        <v>84</v>
      </c>
      <c r="AY313" s="18" t="s">
        <v>160</v>
      </c>
      <c r="BE313" s="154">
        <f>IF(N313="základní",J313,0)</f>
        <v>0</v>
      </c>
      <c r="BF313" s="154">
        <f>IF(N313="snížená",J313,0)</f>
        <v>0</v>
      </c>
      <c r="BG313" s="154">
        <f>IF(N313="zákl. přenesená",J313,0)</f>
        <v>0</v>
      </c>
      <c r="BH313" s="154">
        <f>IF(N313="sníž. přenesená",J313,0)</f>
        <v>0</v>
      </c>
      <c r="BI313" s="154">
        <f>IF(N313="nulová",J313,0)</f>
        <v>0</v>
      </c>
      <c r="BJ313" s="18" t="s">
        <v>82</v>
      </c>
      <c r="BK313" s="154">
        <f>ROUND(I313*H313,2)</f>
        <v>0</v>
      </c>
      <c r="BL313" s="18" t="s">
        <v>167</v>
      </c>
      <c r="BM313" s="262" t="s">
        <v>377</v>
      </c>
    </row>
    <row r="314" s="14" customFormat="1">
      <c r="A314" s="14"/>
      <c r="B314" s="274"/>
      <c r="C314" s="275"/>
      <c r="D314" s="265" t="s">
        <v>169</v>
      </c>
      <c r="E314" s="276" t="s">
        <v>1</v>
      </c>
      <c r="F314" s="277" t="s">
        <v>378</v>
      </c>
      <c r="G314" s="275"/>
      <c r="H314" s="278">
        <v>1</v>
      </c>
      <c r="I314" s="279"/>
      <c r="J314" s="275"/>
      <c r="K314" s="275"/>
      <c r="L314" s="280"/>
      <c r="M314" s="281"/>
      <c r="N314" s="282"/>
      <c r="O314" s="282"/>
      <c r="P314" s="282"/>
      <c r="Q314" s="282"/>
      <c r="R314" s="282"/>
      <c r="S314" s="282"/>
      <c r="T314" s="283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84" t="s">
        <v>169</v>
      </c>
      <c r="AU314" s="284" t="s">
        <v>84</v>
      </c>
      <c r="AV314" s="14" t="s">
        <v>84</v>
      </c>
      <c r="AW314" s="14" t="s">
        <v>30</v>
      </c>
      <c r="AX314" s="14" t="s">
        <v>75</v>
      </c>
      <c r="AY314" s="284" t="s">
        <v>160</v>
      </c>
    </row>
    <row r="315" s="15" customFormat="1">
      <c r="A315" s="15"/>
      <c r="B315" s="285"/>
      <c r="C315" s="286"/>
      <c r="D315" s="265" t="s">
        <v>169</v>
      </c>
      <c r="E315" s="287" t="s">
        <v>1</v>
      </c>
      <c r="F315" s="288" t="s">
        <v>172</v>
      </c>
      <c r="G315" s="286"/>
      <c r="H315" s="289">
        <v>1</v>
      </c>
      <c r="I315" s="290"/>
      <c r="J315" s="286"/>
      <c r="K315" s="286"/>
      <c r="L315" s="291"/>
      <c r="M315" s="292"/>
      <c r="N315" s="293"/>
      <c r="O315" s="293"/>
      <c r="P315" s="293"/>
      <c r="Q315" s="293"/>
      <c r="R315" s="293"/>
      <c r="S315" s="293"/>
      <c r="T315" s="294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95" t="s">
        <v>169</v>
      </c>
      <c r="AU315" s="295" t="s">
        <v>84</v>
      </c>
      <c r="AV315" s="15" t="s">
        <v>167</v>
      </c>
      <c r="AW315" s="15" t="s">
        <v>30</v>
      </c>
      <c r="AX315" s="15" t="s">
        <v>82</v>
      </c>
      <c r="AY315" s="295" t="s">
        <v>160</v>
      </c>
    </row>
    <row r="316" s="2" customFormat="1" ht="24.15" customHeight="1">
      <c r="A316" s="41"/>
      <c r="B316" s="42"/>
      <c r="C316" s="307" t="s">
        <v>379</v>
      </c>
      <c r="D316" s="307" t="s">
        <v>291</v>
      </c>
      <c r="E316" s="308" t="s">
        <v>380</v>
      </c>
      <c r="F316" s="309" t="s">
        <v>381</v>
      </c>
      <c r="G316" s="310" t="s">
        <v>326</v>
      </c>
      <c r="H316" s="311">
        <v>4</v>
      </c>
      <c r="I316" s="312"/>
      <c r="J316" s="313">
        <f>ROUND(I316*H316,2)</f>
        <v>0</v>
      </c>
      <c r="K316" s="309" t="s">
        <v>1</v>
      </c>
      <c r="L316" s="314"/>
      <c r="M316" s="315" t="s">
        <v>1</v>
      </c>
      <c r="N316" s="316" t="s">
        <v>40</v>
      </c>
      <c r="O316" s="94"/>
      <c r="P316" s="260">
        <f>O316*H316</f>
        <v>0</v>
      </c>
      <c r="Q316" s="260">
        <v>0.0050000000000000001</v>
      </c>
      <c r="R316" s="260">
        <f>Q316*H316</f>
        <v>0.02</v>
      </c>
      <c r="S316" s="260">
        <v>0</v>
      </c>
      <c r="T316" s="261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62" t="s">
        <v>221</v>
      </c>
      <c r="AT316" s="262" t="s">
        <v>291</v>
      </c>
      <c r="AU316" s="262" t="s">
        <v>84</v>
      </c>
      <c r="AY316" s="18" t="s">
        <v>160</v>
      </c>
      <c r="BE316" s="154">
        <f>IF(N316="základní",J316,0)</f>
        <v>0</v>
      </c>
      <c r="BF316" s="154">
        <f>IF(N316="snížená",J316,0)</f>
        <v>0</v>
      </c>
      <c r="BG316" s="154">
        <f>IF(N316="zákl. přenesená",J316,0)</f>
        <v>0</v>
      </c>
      <c r="BH316" s="154">
        <f>IF(N316="sníž. přenesená",J316,0)</f>
        <v>0</v>
      </c>
      <c r="BI316" s="154">
        <f>IF(N316="nulová",J316,0)</f>
        <v>0</v>
      </c>
      <c r="BJ316" s="18" t="s">
        <v>82</v>
      </c>
      <c r="BK316" s="154">
        <f>ROUND(I316*H316,2)</f>
        <v>0</v>
      </c>
      <c r="BL316" s="18" t="s">
        <v>167</v>
      </c>
      <c r="BM316" s="262" t="s">
        <v>382</v>
      </c>
    </row>
    <row r="317" s="14" customFormat="1">
      <c r="A317" s="14"/>
      <c r="B317" s="274"/>
      <c r="C317" s="275"/>
      <c r="D317" s="265" t="s">
        <v>169</v>
      </c>
      <c r="E317" s="276" t="s">
        <v>1</v>
      </c>
      <c r="F317" s="277" t="s">
        <v>383</v>
      </c>
      <c r="G317" s="275"/>
      <c r="H317" s="278">
        <v>4</v>
      </c>
      <c r="I317" s="279"/>
      <c r="J317" s="275"/>
      <c r="K317" s="275"/>
      <c r="L317" s="280"/>
      <c r="M317" s="281"/>
      <c r="N317" s="282"/>
      <c r="O317" s="282"/>
      <c r="P317" s="282"/>
      <c r="Q317" s="282"/>
      <c r="R317" s="282"/>
      <c r="S317" s="282"/>
      <c r="T317" s="283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84" t="s">
        <v>169</v>
      </c>
      <c r="AU317" s="284" t="s">
        <v>84</v>
      </c>
      <c r="AV317" s="14" t="s">
        <v>84</v>
      </c>
      <c r="AW317" s="14" t="s">
        <v>30</v>
      </c>
      <c r="AX317" s="14" t="s">
        <v>75</v>
      </c>
      <c r="AY317" s="284" t="s">
        <v>160</v>
      </c>
    </row>
    <row r="318" s="15" customFormat="1">
      <c r="A318" s="15"/>
      <c r="B318" s="285"/>
      <c r="C318" s="286"/>
      <c r="D318" s="265" t="s">
        <v>169</v>
      </c>
      <c r="E318" s="287" t="s">
        <v>1</v>
      </c>
      <c r="F318" s="288" t="s">
        <v>172</v>
      </c>
      <c r="G318" s="286"/>
      <c r="H318" s="289">
        <v>4</v>
      </c>
      <c r="I318" s="290"/>
      <c r="J318" s="286"/>
      <c r="K318" s="286"/>
      <c r="L318" s="291"/>
      <c r="M318" s="292"/>
      <c r="N318" s="293"/>
      <c r="O318" s="293"/>
      <c r="P318" s="293"/>
      <c r="Q318" s="293"/>
      <c r="R318" s="293"/>
      <c r="S318" s="293"/>
      <c r="T318" s="294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95" t="s">
        <v>169</v>
      </c>
      <c r="AU318" s="295" t="s">
        <v>84</v>
      </c>
      <c r="AV318" s="15" t="s">
        <v>167</v>
      </c>
      <c r="AW318" s="15" t="s">
        <v>30</v>
      </c>
      <c r="AX318" s="15" t="s">
        <v>82</v>
      </c>
      <c r="AY318" s="295" t="s">
        <v>160</v>
      </c>
    </row>
    <row r="319" s="2" customFormat="1" ht="37.8" customHeight="1">
      <c r="A319" s="41"/>
      <c r="B319" s="42"/>
      <c r="C319" s="251" t="s">
        <v>384</v>
      </c>
      <c r="D319" s="251" t="s">
        <v>162</v>
      </c>
      <c r="E319" s="252" t="s">
        <v>385</v>
      </c>
      <c r="F319" s="253" t="s">
        <v>386</v>
      </c>
      <c r="G319" s="254" t="s">
        <v>326</v>
      </c>
      <c r="H319" s="255">
        <v>1</v>
      </c>
      <c r="I319" s="256"/>
      <c r="J319" s="257">
        <f>ROUND(I319*H319,2)</f>
        <v>0</v>
      </c>
      <c r="K319" s="253" t="s">
        <v>166</v>
      </c>
      <c r="L319" s="44"/>
      <c r="M319" s="258" t="s">
        <v>1</v>
      </c>
      <c r="N319" s="259" t="s">
        <v>40</v>
      </c>
      <c r="O319" s="94"/>
      <c r="P319" s="260">
        <f>O319*H319</f>
        <v>0</v>
      </c>
      <c r="Q319" s="260">
        <v>0.0017099999999999999</v>
      </c>
      <c r="R319" s="260">
        <f>Q319*H319</f>
        <v>0.0017099999999999999</v>
      </c>
      <c r="S319" s="260">
        <v>0</v>
      </c>
      <c r="T319" s="261">
        <f>S319*H319</f>
        <v>0</v>
      </c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R319" s="262" t="s">
        <v>167</v>
      </c>
      <c r="AT319" s="262" t="s">
        <v>162</v>
      </c>
      <c r="AU319" s="262" t="s">
        <v>84</v>
      </c>
      <c r="AY319" s="18" t="s">
        <v>160</v>
      </c>
      <c r="BE319" s="154">
        <f>IF(N319="základní",J319,0)</f>
        <v>0</v>
      </c>
      <c r="BF319" s="154">
        <f>IF(N319="snížená",J319,0)</f>
        <v>0</v>
      </c>
      <c r="BG319" s="154">
        <f>IF(N319="zákl. přenesená",J319,0)</f>
        <v>0</v>
      </c>
      <c r="BH319" s="154">
        <f>IF(N319="sníž. přenesená",J319,0)</f>
        <v>0</v>
      </c>
      <c r="BI319" s="154">
        <f>IF(N319="nulová",J319,0)</f>
        <v>0</v>
      </c>
      <c r="BJ319" s="18" t="s">
        <v>82</v>
      </c>
      <c r="BK319" s="154">
        <f>ROUND(I319*H319,2)</f>
        <v>0</v>
      </c>
      <c r="BL319" s="18" t="s">
        <v>167</v>
      </c>
      <c r="BM319" s="262" t="s">
        <v>387</v>
      </c>
    </row>
    <row r="320" s="2" customFormat="1" ht="24.15" customHeight="1">
      <c r="A320" s="41"/>
      <c r="B320" s="42"/>
      <c r="C320" s="307" t="s">
        <v>388</v>
      </c>
      <c r="D320" s="307" t="s">
        <v>291</v>
      </c>
      <c r="E320" s="308" t="s">
        <v>389</v>
      </c>
      <c r="F320" s="309" t="s">
        <v>390</v>
      </c>
      <c r="G320" s="310" t="s">
        <v>326</v>
      </c>
      <c r="H320" s="311">
        <v>1</v>
      </c>
      <c r="I320" s="312"/>
      <c r="J320" s="313">
        <f>ROUND(I320*H320,2)</f>
        <v>0</v>
      </c>
      <c r="K320" s="309" t="s">
        <v>1</v>
      </c>
      <c r="L320" s="314"/>
      <c r="M320" s="315" t="s">
        <v>1</v>
      </c>
      <c r="N320" s="316" t="s">
        <v>40</v>
      </c>
      <c r="O320" s="94"/>
      <c r="P320" s="260">
        <f>O320*H320</f>
        <v>0</v>
      </c>
      <c r="Q320" s="260">
        <v>0</v>
      </c>
      <c r="R320" s="260">
        <f>Q320*H320</f>
        <v>0</v>
      </c>
      <c r="S320" s="260">
        <v>0</v>
      </c>
      <c r="T320" s="261">
        <f>S320*H320</f>
        <v>0</v>
      </c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R320" s="262" t="s">
        <v>221</v>
      </c>
      <c r="AT320" s="262" t="s">
        <v>291</v>
      </c>
      <c r="AU320" s="262" t="s">
        <v>84</v>
      </c>
      <c r="AY320" s="18" t="s">
        <v>160</v>
      </c>
      <c r="BE320" s="154">
        <f>IF(N320="základní",J320,0)</f>
        <v>0</v>
      </c>
      <c r="BF320" s="154">
        <f>IF(N320="snížená",J320,0)</f>
        <v>0</v>
      </c>
      <c r="BG320" s="154">
        <f>IF(N320="zákl. přenesená",J320,0)</f>
        <v>0</v>
      </c>
      <c r="BH320" s="154">
        <f>IF(N320="sníž. přenesená",J320,0)</f>
        <v>0</v>
      </c>
      <c r="BI320" s="154">
        <f>IF(N320="nulová",J320,0)</f>
        <v>0</v>
      </c>
      <c r="BJ320" s="18" t="s">
        <v>82</v>
      </c>
      <c r="BK320" s="154">
        <f>ROUND(I320*H320,2)</f>
        <v>0</v>
      </c>
      <c r="BL320" s="18" t="s">
        <v>167</v>
      </c>
      <c r="BM320" s="262" t="s">
        <v>391</v>
      </c>
    </row>
    <row r="321" s="14" customFormat="1">
      <c r="A321" s="14"/>
      <c r="B321" s="274"/>
      <c r="C321" s="275"/>
      <c r="D321" s="265" t="s">
        <v>169</v>
      </c>
      <c r="E321" s="276" t="s">
        <v>1</v>
      </c>
      <c r="F321" s="277" t="s">
        <v>392</v>
      </c>
      <c r="G321" s="275"/>
      <c r="H321" s="278">
        <v>1</v>
      </c>
      <c r="I321" s="279"/>
      <c r="J321" s="275"/>
      <c r="K321" s="275"/>
      <c r="L321" s="280"/>
      <c r="M321" s="281"/>
      <c r="N321" s="282"/>
      <c r="O321" s="282"/>
      <c r="P321" s="282"/>
      <c r="Q321" s="282"/>
      <c r="R321" s="282"/>
      <c r="S321" s="282"/>
      <c r="T321" s="283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84" t="s">
        <v>169</v>
      </c>
      <c r="AU321" s="284" t="s">
        <v>84</v>
      </c>
      <c r="AV321" s="14" t="s">
        <v>84</v>
      </c>
      <c r="AW321" s="14" t="s">
        <v>30</v>
      </c>
      <c r="AX321" s="14" t="s">
        <v>75</v>
      </c>
      <c r="AY321" s="284" t="s">
        <v>160</v>
      </c>
    </row>
    <row r="322" s="15" customFormat="1">
      <c r="A322" s="15"/>
      <c r="B322" s="285"/>
      <c r="C322" s="286"/>
      <c r="D322" s="265" t="s">
        <v>169</v>
      </c>
      <c r="E322" s="287" t="s">
        <v>1</v>
      </c>
      <c r="F322" s="288" t="s">
        <v>172</v>
      </c>
      <c r="G322" s="286"/>
      <c r="H322" s="289">
        <v>1</v>
      </c>
      <c r="I322" s="290"/>
      <c r="J322" s="286"/>
      <c r="K322" s="286"/>
      <c r="L322" s="291"/>
      <c r="M322" s="292"/>
      <c r="N322" s="293"/>
      <c r="O322" s="293"/>
      <c r="P322" s="293"/>
      <c r="Q322" s="293"/>
      <c r="R322" s="293"/>
      <c r="S322" s="293"/>
      <c r="T322" s="294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95" t="s">
        <v>169</v>
      </c>
      <c r="AU322" s="295" t="s">
        <v>84</v>
      </c>
      <c r="AV322" s="15" t="s">
        <v>167</v>
      </c>
      <c r="AW322" s="15" t="s">
        <v>30</v>
      </c>
      <c r="AX322" s="15" t="s">
        <v>82</v>
      </c>
      <c r="AY322" s="295" t="s">
        <v>160</v>
      </c>
    </row>
    <row r="323" s="2" customFormat="1" ht="37.8" customHeight="1">
      <c r="A323" s="41"/>
      <c r="B323" s="42"/>
      <c r="C323" s="251" t="s">
        <v>393</v>
      </c>
      <c r="D323" s="251" t="s">
        <v>162</v>
      </c>
      <c r="E323" s="252" t="s">
        <v>394</v>
      </c>
      <c r="F323" s="253" t="s">
        <v>395</v>
      </c>
      <c r="G323" s="254" t="s">
        <v>184</v>
      </c>
      <c r="H323" s="255">
        <v>122</v>
      </c>
      <c r="I323" s="256"/>
      <c r="J323" s="257">
        <f>ROUND(I323*H323,2)</f>
        <v>0</v>
      </c>
      <c r="K323" s="253" t="s">
        <v>166</v>
      </c>
      <c r="L323" s="44"/>
      <c r="M323" s="258" t="s">
        <v>1</v>
      </c>
      <c r="N323" s="259" t="s">
        <v>40</v>
      </c>
      <c r="O323" s="94"/>
      <c r="P323" s="260">
        <f>O323*H323</f>
        <v>0</v>
      </c>
      <c r="Q323" s="260">
        <v>0</v>
      </c>
      <c r="R323" s="260">
        <f>Q323*H323</f>
        <v>0</v>
      </c>
      <c r="S323" s="260">
        <v>0</v>
      </c>
      <c r="T323" s="261">
        <f>S323*H323</f>
        <v>0</v>
      </c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R323" s="262" t="s">
        <v>167</v>
      </c>
      <c r="AT323" s="262" t="s">
        <v>162</v>
      </c>
      <c r="AU323" s="262" t="s">
        <v>84</v>
      </c>
      <c r="AY323" s="18" t="s">
        <v>160</v>
      </c>
      <c r="BE323" s="154">
        <f>IF(N323="základní",J323,0)</f>
        <v>0</v>
      </c>
      <c r="BF323" s="154">
        <f>IF(N323="snížená",J323,0)</f>
        <v>0</v>
      </c>
      <c r="BG323" s="154">
        <f>IF(N323="zákl. přenesená",J323,0)</f>
        <v>0</v>
      </c>
      <c r="BH323" s="154">
        <f>IF(N323="sníž. přenesená",J323,0)</f>
        <v>0</v>
      </c>
      <c r="BI323" s="154">
        <f>IF(N323="nulová",J323,0)</f>
        <v>0</v>
      </c>
      <c r="BJ323" s="18" t="s">
        <v>82</v>
      </c>
      <c r="BK323" s="154">
        <f>ROUND(I323*H323,2)</f>
        <v>0</v>
      </c>
      <c r="BL323" s="18" t="s">
        <v>167</v>
      </c>
      <c r="BM323" s="262" t="s">
        <v>396</v>
      </c>
    </row>
    <row r="324" s="14" customFormat="1">
      <c r="A324" s="14"/>
      <c r="B324" s="274"/>
      <c r="C324" s="275"/>
      <c r="D324" s="265" t="s">
        <v>169</v>
      </c>
      <c r="E324" s="276" t="s">
        <v>1</v>
      </c>
      <c r="F324" s="277" t="s">
        <v>397</v>
      </c>
      <c r="G324" s="275"/>
      <c r="H324" s="278">
        <v>122</v>
      </c>
      <c r="I324" s="279"/>
      <c r="J324" s="275"/>
      <c r="K324" s="275"/>
      <c r="L324" s="280"/>
      <c r="M324" s="281"/>
      <c r="N324" s="282"/>
      <c r="O324" s="282"/>
      <c r="P324" s="282"/>
      <c r="Q324" s="282"/>
      <c r="R324" s="282"/>
      <c r="S324" s="282"/>
      <c r="T324" s="283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84" t="s">
        <v>169</v>
      </c>
      <c r="AU324" s="284" t="s">
        <v>84</v>
      </c>
      <c r="AV324" s="14" t="s">
        <v>84</v>
      </c>
      <c r="AW324" s="14" t="s">
        <v>30</v>
      </c>
      <c r="AX324" s="14" t="s">
        <v>75</v>
      </c>
      <c r="AY324" s="284" t="s">
        <v>160</v>
      </c>
    </row>
    <row r="325" s="15" customFormat="1">
      <c r="A325" s="15"/>
      <c r="B325" s="285"/>
      <c r="C325" s="286"/>
      <c r="D325" s="265" t="s">
        <v>169</v>
      </c>
      <c r="E325" s="287" t="s">
        <v>1</v>
      </c>
      <c r="F325" s="288" t="s">
        <v>172</v>
      </c>
      <c r="G325" s="286"/>
      <c r="H325" s="289">
        <v>122</v>
      </c>
      <c r="I325" s="290"/>
      <c r="J325" s="286"/>
      <c r="K325" s="286"/>
      <c r="L325" s="291"/>
      <c r="M325" s="292"/>
      <c r="N325" s="293"/>
      <c r="O325" s="293"/>
      <c r="P325" s="293"/>
      <c r="Q325" s="293"/>
      <c r="R325" s="293"/>
      <c r="S325" s="293"/>
      <c r="T325" s="294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95" t="s">
        <v>169</v>
      </c>
      <c r="AU325" s="295" t="s">
        <v>84</v>
      </c>
      <c r="AV325" s="15" t="s">
        <v>167</v>
      </c>
      <c r="AW325" s="15" t="s">
        <v>30</v>
      </c>
      <c r="AX325" s="15" t="s">
        <v>82</v>
      </c>
      <c r="AY325" s="295" t="s">
        <v>160</v>
      </c>
    </row>
    <row r="326" s="2" customFormat="1" ht="37.8" customHeight="1">
      <c r="A326" s="41"/>
      <c r="B326" s="42"/>
      <c r="C326" s="307" t="s">
        <v>398</v>
      </c>
      <c r="D326" s="307" t="s">
        <v>291</v>
      </c>
      <c r="E326" s="308" t="s">
        <v>399</v>
      </c>
      <c r="F326" s="309" t="s">
        <v>400</v>
      </c>
      <c r="G326" s="310" t="s">
        <v>184</v>
      </c>
      <c r="H326" s="311">
        <v>128.09999999999999</v>
      </c>
      <c r="I326" s="312"/>
      <c r="J326" s="313">
        <f>ROUND(I326*H326,2)</f>
        <v>0</v>
      </c>
      <c r="K326" s="309" t="s">
        <v>1</v>
      </c>
      <c r="L326" s="314"/>
      <c r="M326" s="315" t="s">
        <v>1</v>
      </c>
      <c r="N326" s="316" t="s">
        <v>40</v>
      </c>
      <c r="O326" s="94"/>
      <c r="P326" s="260">
        <f>O326*H326</f>
        <v>0</v>
      </c>
      <c r="Q326" s="260">
        <v>0.0010499999999999999</v>
      </c>
      <c r="R326" s="260">
        <f>Q326*H326</f>
        <v>0.13450499999999999</v>
      </c>
      <c r="S326" s="260">
        <v>0</v>
      </c>
      <c r="T326" s="261">
        <f>S326*H326</f>
        <v>0</v>
      </c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R326" s="262" t="s">
        <v>221</v>
      </c>
      <c r="AT326" s="262" t="s">
        <v>291</v>
      </c>
      <c r="AU326" s="262" t="s">
        <v>84</v>
      </c>
      <c r="AY326" s="18" t="s">
        <v>160</v>
      </c>
      <c r="BE326" s="154">
        <f>IF(N326="základní",J326,0)</f>
        <v>0</v>
      </c>
      <c r="BF326" s="154">
        <f>IF(N326="snížená",J326,0)</f>
        <v>0</v>
      </c>
      <c r="BG326" s="154">
        <f>IF(N326="zákl. přenesená",J326,0)</f>
        <v>0</v>
      </c>
      <c r="BH326" s="154">
        <f>IF(N326="sníž. přenesená",J326,0)</f>
        <v>0</v>
      </c>
      <c r="BI326" s="154">
        <f>IF(N326="nulová",J326,0)</f>
        <v>0</v>
      </c>
      <c r="BJ326" s="18" t="s">
        <v>82</v>
      </c>
      <c r="BK326" s="154">
        <f>ROUND(I326*H326,2)</f>
        <v>0</v>
      </c>
      <c r="BL326" s="18" t="s">
        <v>167</v>
      </c>
      <c r="BM326" s="262" t="s">
        <v>401</v>
      </c>
    </row>
    <row r="327" s="14" customFormat="1">
      <c r="A327" s="14"/>
      <c r="B327" s="274"/>
      <c r="C327" s="275"/>
      <c r="D327" s="265" t="s">
        <v>169</v>
      </c>
      <c r="E327" s="276" t="s">
        <v>1</v>
      </c>
      <c r="F327" s="277" t="s">
        <v>397</v>
      </c>
      <c r="G327" s="275"/>
      <c r="H327" s="278">
        <v>122</v>
      </c>
      <c r="I327" s="279"/>
      <c r="J327" s="275"/>
      <c r="K327" s="275"/>
      <c r="L327" s="280"/>
      <c r="M327" s="281"/>
      <c r="N327" s="282"/>
      <c r="O327" s="282"/>
      <c r="P327" s="282"/>
      <c r="Q327" s="282"/>
      <c r="R327" s="282"/>
      <c r="S327" s="282"/>
      <c r="T327" s="283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84" t="s">
        <v>169</v>
      </c>
      <c r="AU327" s="284" t="s">
        <v>84</v>
      </c>
      <c r="AV327" s="14" t="s">
        <v>84</v>
      </c>
      <c r="AW327" s="14" t="s">
        <v>30</v>
      </c>
      <c r="AX327" s="14" t="s">
        <v>75</v>
      </c>
      <c r="AY327" s="284" t="s">
        <v>160</v>
      </c>
    </row>
    <row r="328" s="15" customFormat="1">
      <c r="A328" s="15"/>
      <c r="B328" s="285"/>
      <c r="C328" s="286"/>
      <c r="D328" s="265" t="s">
        <v>169</v>
      </c>
      <c r="E328" s="287" t="s">
        <v>1</v>
      </c>
      <c r="F328" s="288" t="s">
        <v>172</v>
      </c>
      <c r="G328" s="286"/>
      <c r="H328" s="289">
        <v>122</v>
      </c>
      <c r="I328" s="290"/>
      <c r="J328" s="286"/>
      <c r="K328" s="286"/>
      <c r="L328" s="291"/>
      <c r="M328" s="292"/>
      <c r="N328" s="293"/>
      <c r="O328" s="293"/>
      <c r="P328" s="293"/>
      <c r="Q328" s="293"/>
      <c r="R328" s="293"/>
      <c r="S328" s="293"/>
      <c r="T328" s="294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95" t="s">
        <v>169</v>
      </c>
      <c r="AU328" s="295" t="s">
        <v>84</v>
      </c>
      <c r="AV328" s="15" t="s">
        <v>167</v>
      </c>
      <c r="AW328" s="15" t="s">
        <v>30</v>
      </c>
      <c r="AX328" s="15" t="s">
        <v>82</v>
      </c>
      <c r="AY328" s="295" t="s">
        <v>160</v>
      </c>
    </row>
    <row r="329" s="14" customFormat="1">
      <c r="A329" s="14"/>
      <c r="B329" s="274"/>
      <c r="C329" s="275"/>
      <c r="D329" s="265" t="s">
        <v>169</v>
      </c>
      <c r="E329" s="275"/>
      <c r="F329" s="277" t="s">
        <v>402</v>
      </c>
      <c r="G329" s="275"/>
      <c r="H329" s="278">
        <v>128.09999999999999</v>
      </c>
      <c r="I329" s="279"/>
      <c r="J329" s="275"/>
      <c r="K329" s="275"/>
      <c r="L329" s="280"/>
      <c r="M329" s="281"/>
      <c r="N329" s="282"/>
      <c r="O329" s="282"/>
      <c r="P329" s="282"/>
      <c r="Q329" s="282"/>
      <c r="R329" s="282"/>
      <c r="S329" s="282"/>
      <c r="T329" s="283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84" t="s">
        <v>169</v>
      </c>
      <c r="AU329" s="284" t="s">
        <v>84</v>
      </c>
      <c r="AV329" s="14" t="s">
        <v>84</v>
      </c>
      <c r="AW329" s="14" t="s">
        <v>4</v>
      </c>
      <c r="AX329" s="14" t="s">
        <v>82</v>
      </c>
      <c r="AY329" s="284" t="s">
        <v>160</v>
      </c>
    </row>
    <row r="330" s="2" customFormat="1" ht="37.8" customHeight="1">
      <c r="A330" s="41"/>
      <c r="B330" s="42"/>
      <c r="C330" s="251" t="s">
        <v>403</v>
      </c>
      <c r="D330" s="251" t="s">
        <v>162</v>
      </c>
      <c r="E330" s="252" t="s">
        <v>404</v>
      </c>
      <c r="F330" s="253" t="s">
        <v>405</v>
      </c>
      <c r="G330" s="254" t="s">
        <v>326</v>
      </c>
      <c r="H330" s="255">
        <v>4</v>
      </c>
      <c r="I330" s="256"/>
      <c r="J330" s="257">
        <f>ROUND(I330*H330,2)</f>
        <v>0</v>
      </c>
      <c r="K330" s="253" t="s">
        <v>166</v>
      </c>
      <c r="L330" s="44"/>
      <c r="M330" s="258" t="s">
        <v>1</v>
      </c>
      <c r="N330" s="259" t="s">
        <v>40</v>
      </c>
      <c r="O330" s="94"/>
      <c r="P330" s="260">
        <f>O330*H330</f>
        <v>0</v>
      </c>
      <c r="Q330" s="260">
        <v>0</v>
      </c>
      <c r="R330" s="260">
        <f>Q330*H330</f>
        <v>0</v>
      </c>
      <c r="S330" s="260">
        <v>0</v>
      </c>
      <c r="T330" s="261">
        <f>S330*H330</f>
        <v>0</v>
      </c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R330" s="262" t="s">
        <v>167</v>
      </c>
      <c r="AT330" s="262" t="s">
        <v>162</v>
      </c>
      <c r="AU330" s="262" t="s">
        <v>84</v>
      </c>
      <c r="AY330" s="18" t="s">
        <v>160</v>
      </c>
      <c r="BE330" s="154">
        <f>IF(N330="základní",J330,0)</f>
        <v>0</v>
      </c>
      <c r="BF330" s="154">
        <f>IF(N330="snížená",J330,0)</f>
        <v>0</v>
      </c>
      <c r="BG330" s="154">
        <f>IF(N330="zákl. přenesená",J330,0)</f>
        <v>0</v>
      </c>
      <c r="BH330" s="154">
        <f>IF(N330="sníž. přenesená",J330,0)</f>
        <v>0</v>
      </c>
      <c r="BI330" s="154">
        <f>IF(N330="nulová",J330,0)</f>
        <v>0</v>
      </c>
      <c r="BJ330" s="18" t="s">
        <v>82</v>
      </c>
      <c r="BK330" s="154">
        <f>ROUND(I330*H330,2)</f>
        <v>0</v>
      </c>
      <c r="BL330" s="18" t="s">
        <v>167</v>
      </c>
      <c r="BM330" s="262" t="s">
        <v>406</v>
      </c>
    </row>
    <row r="331" s="14" customFormat="1">
      <c r="A331" s="14"/>
      <c r="B331" s="274"/>
      <c r="C331" s="275"/>
      <c r="D331" s="265" t="s">
        <v>169</v>
      </c>
      <c r="E331" s="276" t="s">
        <v>1</v>
      </c>
      <c r="F331" s="277" t="s">
        <v>407</v>
      </c>
      <c r="G331" s="275"/>
      <c r="H331" s="278">
        <v>4</v>
      </c>
      <c r="I331" s="279"/>
      <c r="J331" s="275"/>
      <c r="K331" s="275"/>
      <c r="L331" s="280"/>
      <c r="M331" s="281"/>
      <c r="N331" s="282"/>
      <c r="O331" s="282"/>
      <c r="P331" s="282"/>
      <c r="Q331" s="282"/>
      <c r="R331" s="282"/>
      <c r="S331" s="282"/>
      <c r="T331" s="283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84" t="s">
        <v>169</v>
      </c>
      <c r="AU331" s="284" t="s">
        <v>84</v>
      </c>
      <c r="AV331" s="14" t="s">
        <v>84</v>
      </c>
      <c r="AW331" s="14" t="s">
        <v>30</v>
      </c>
      <c r="AX331" s="14" t="s">
        <v>75</v>
      </c>
      <c r="AY331" s="284" t="s">
        <v>160</v>
      </c>
    </row>
    <row r="332" s="15" customFormat="1">
      <c r="A332" s="15"/>
      <c r="B332" s="285"/>
      <c r="C332" s="286"/>
      <c r="D332" s="265" t="s">
        <v>169</v>
      </c>
      <c r="E332" s="287" t="s">
        <v>1</v>
      </c>
      <c r="F332" s="288" t="s">
        <v>172</v>
      </c>
      <c r="G332" s="286"/>
      <c r="H332" s="289">
        <v>4</v>
      </c>
      <c r="I332" s="290"/>
      <c r="J332" s="286"/>
      <c r="K332" s="286"/>
      <c r="L332" s="291"/>
      <c r="M332" s="292"/>
      <c r="N332" s="293"/>
      <c r="O332" s="293"/>
      <c r="P332" s="293"/>
      <c r="Q332" s="293"/>
      <c r="R332" s="293"/>
      <c r="S332" s="293"/>
      <c r="T332" s="294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95" t="s">
        <v>169</v>
      </c>
      <c r="AU332" s="295" t="s">
        <v>84</v>
      </c>
      <c r="AV332" s="15" t="s">
        <v>167</v>
      </c>
      <c r="AW332" s="15" t="s">
        <v>30</v>
      </c>
      <c r="AX332" s="15" t="s">
        <v>82</v>
      </c>
      <c r="AY332" s="295" t="s">
        <v>160</v>
      </c>
    </row>
    <row r="333" s="2" customFormat="1" ht="24.15" customHeight="1">
      <c r="A333" s="41"/>
      <c r="B333" s="42"/>
      <c r="C333" s="307" t="s">
        <v>408</v>
      </c>
      <c r="D333" s="307" t="s">
        <v>291</v>
      </c>
      <c r="E333" s="308" t="s">
        <v>409</v>
      </c>
      <c r="F333" s="309" t="s">
        <v>410</v>
      </c>
      <c r="G333" s="310" t="s">
        <v>326</v>
      </c>
      <c r="H333" s="311">
        <v>3</v>
      </c>
      <c r="I333" s="312"/>
      <c r="J333" s="313">
        <f>ROUND(I333*H333,2)</f>
        <v>0</v>
      </c>
      <c r="K333" s="309" t="s">
        <v>1</v>
      </c>
      <c r="L333" s="314"/>
      <c r="M333" s="315" t="s">
        <v>1</v>
      </c>
      <c r="N333" s="316" t="s">
        <v>40</v>
      </c>
      <c r="O333" s="94"/>
      <c r="P333" s="260">
        <f>O333*H333</f>
        <v>0</v>
      </c>
      <c r="Q333" s="260">
        <v>0</v>
      </c>
      <c r="R333" s="260">
        <f>Q333*H333</f>
        <v>0</v>
      </c>
      <c r="S333" s="260">
        <v>0</v>
      </c>
      <c r="T333" s="261">
        <f>S333*H333</f>
        <v>0</v>
      </c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R333" s="262" t="s">
        <v>221</v>
      </c>
      <c r="AT333" s="262" t="s">
        <v>291</v>
      </c>
      <c r="AU333" s="262" t="s">
        <v>84</v>
      </c>
      <c r="AY333" s="18" t="s">
        <v>160</v>
      </c>
      <c r="BE333" s="154">
        <f>IF(N333="základní",J333,0)</f>
        <v>0</v>
      </c>
      <c r="BF333" s="154">
        <f>IF(N333="snížená",J333,0)</f>
        <v>0</v>
      </c>
      <c r="BG333" s="154">
        <f>IF(N333="zákl. přenesená",J333,0)</f>
        <v>0</v>
      </c>
      <c r="BH333" s="154">
        <f>IF(N333="sníž. přenesená",J333,0)</f>
        <v>0</v>
      </c>
      <c r="BI333" s="154">
        <f>IF(N333="nulová",J333,0)</f>
        <v>0</v>
      </c>
      <c r="BJ333" s="18" t="s">
        <v>82</v>
      </c>
      <c r="BK333" s="154">
        <f>ROUND(I333*H333,2)</f>
        <v>0</v>
      </c>
      <c r="BL333" s="18" t="s">
        <v>167</v>
      </c>
      <c r="BM333" s="262" t="s">
        <v>411</v>
      </c>
    </row>
    <row r="334" s="14" customFormat="1">
      <c r="A334" s="14"/>
      <c r="B334" s="274"/>
      <c r="C334" s="275"/>
      <c r="D334" s="265" t="s">
        <v>169</v>
      </c>
      <c r="E334" s="276" t="s">
        <v>1</v>
      </c>
      <c r="F334" s="277" t="s">
        <v>412</v>
      </c>
      <c r="G334" s="275"/>
      <c r="H334" s="278">
        <v>3</v>
      </c>
      <c r="I334" s="279"/>
      <c r="J334" s="275"/>
      <c r="K334" s="275"/>
      <c r="L334" s="280"/>
      <c r="M334" s="281"/>
      <c r="N334" s="282"/>
      <c r="O334" s="282"/>
      <c r="P334" s="282"/>
      <c r="Q334" s="282"/>
      <c r="R334" s="282"/>
      <c r="S334" s="282"/>
      <c r="T334" s="28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84" t="s">
        <v>169</v>
      </c>
      <c r="AU334" s="284" t="s">
        <v>84</v>
      </c>
      <c r="AV334" s="14" t="s">
        <v>84</v>
      </c>
      <c r="AW334" s="14" t="s">
        <v>30</v>
      </c>
      <c r="AX334" s="14" t="s">
        <v>75</v>
      </c>
      <c r="AY334" s="284" t="s">
        <v>160</v>
      </c>
    </row>
    <row r="335" s="15" customFormat="1">
      <c r="A335" s="15"/>
      <c r="B335" s="285"/>
      <c r="C335" s="286"/>
      <c r="D335" s="265" t="s">
        <v>169</v>
      </c>
      <c r="E335" s="287" t="s">
        <v>1</v>
      </c>
      <c r="F335" s="288" t="s">
        <v>172</v>
      </c>
      <c r="G335" s="286"/>
      <c r="H335" s="289">
        <v>3</v>
      </c>
      <c r="I335" s="290"/>
      <c r="J335" s="286"/>
      <c r="K335" s="286"/>
      <c r="L335" s="291"/>
      <c r="M335" s="292"/>
      <c r="N335" s="293"/>
      <c r="O335" s="293"/>
      <c r="P335" s="293"/>
      <c r="Q335" s="293"/>
      <c r="R335" s="293"/>
      <c r="S335" s="293"/>
      <c r="T335" s="294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95" t="s">
        <v>169</v>
      </c>
      <c r="AU335" s="295" t="s">
        <v>84</v>
      </c>
      <c r="AV335" s="15" t="s">
        <v>167</v>
      </c>
      <c r="AW335" s="15" t="s">
        <v>30</v>
      </c>
      <c r="AX335" s="15" t="s">
        <v>82</v>
      </c>
      <c r="AY335" s="295" t="s">
        <v>160</v>
      </c>
    </row>
    <row r="336" s="2" customFormat="1" ht="24.15" customHeight="1">
      <c r="A336" s="41"/>
      <c r="B336" s="42"/>
      <c r="C336" s="307" t="s">
        <v>413</v>
      </c>
      <c r="D336" s="307" t="s">
        <v>291</v>
      </c>
      <c r="E336" s="308" t="s">
        <v>414</v>
      </c>
      <c r="F336" s="309" t="s">
        <v>415</v>
      </c>
      <c r="G336" s="310" t="s">
        <v>326</v>
      </c>
      <c r="H336" s="311">
        <v>1</v>
      </c>
      <c r="I336" s="312"/>
      <c r="J336" s="313">
        <f>ROUND(I336*H336,2)</f>
        <v>0</v>
      </c>
      <c r="K336" s="309" t="s">
        <v>1</v>
      </c>
      <c r="L336" s="314"/>
      <c r="M336" s="315" t="s">
        <v>1</v>
      </c>
      <c r="N336" s="316" t="s">
        <v>40</v>
      </c>
      <c r="O336" s="94"/>
      <c r="P336" s="260">
        <f>O336*H336</f>
        <v>0</v>
      </c>
      <c r="Q336" s="260">
        <v>0</v>
      </c>
      <c r="R336" s="260">
        <f>Q336*H336</f>
        <v>0</v>
      </c>
      <c r="S336" s="260">
        <v>0</v>
      </c>
      <c r="T336" s="261">
        <f>S336*H336</f>
        <v>0</v>
      </c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R336" s="262" t="s">
        <v>221</v>
      </c>
      <c r="AT336" s="262" t="s">
        <v>291</v>
      </c>
      <c r="AU336" s="262" t="s">
        <v>84</v>
      </c>
      <c r="AY336" s="18" t="s">
        <v>160</v>
      </c>
      <c r="BE336" s="154">
        <f>IF(N336="základní",J336,0)</f>
        <v>0</v>
      </c>
      <c r="BF336" s="154">
        <f>IF(N336="snížená",J336,0)</f>
        <v>0</v>
      </c>
      <c r="BG336" s="154">
        <f>IF(N336="zákl. přenesená",J336,0)</f>
        <v>0</v>
      </c>
      <c r="BH336" s="154">
        <f>IF(N336="sníž. přenesená",J336,0)</f>
        <v>0</v>
      </c>
      <c r="BI336" s="154">
        <f>IF(N336="nulová",J336,0)</f>
        <v>0</v>
      </c>
      <c r="BJ336" s="18" t="s">
        <v>82</v>
      </c>
      <c r="BK336" s="154">
        <f>ROUND(I336*H336,2)</f>
        <v>0</v>
      </c>
      <c r="BL336" s="18" t="s">
        <v>167</v>
      </c>
      <c r="BM336" s="262" t="s">
        <v>416</v>
      </c>
    </row>
    <row r="337" s="14" customFormat="1">
      <c r="A337" s="14"/>
      <c r="B337" s="274"/>
      <c r="C337" s="275"/>
      <c r="D337" s="265" t="s">
        <v>169</v>
      </c>
      <c r="E337" s="276" t="s">
        <v>1</v>
      </c>
      <c r="F337" s="277" t="s">
        <v>417</v>
      </c>
      <c r="G337" s="275"/>
      <c r="H337" s="278">
        <v>1</v>
      </c>
      <c r="I337" s="279"/>
      <c r="J337" s="275"/>
      <c r="K337" s="275"/>
      <c r="L337" s="280"/>
      <c r="M337" s="281"/>
      <c r="N337" s="282"/>
      <c r="O337" s="282"/>
      <c r="P337" s="282"/>
      <c r="Q337" s="282"/>
      <c r="R337" s="282"/>
      <c r="S337" s="282"/>
      <c r="T337" s="283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84" t="s">
        <v>169</v>
      </c>
      <c r="AU337" s="284" t="s">
        <v>84</v>
      </c>
      <c r="AV337" s="14" t="s">
        <v>84</v>
      </c>
      <c r="AW337" s="14" t="s">
        <v>30</v>
      </c>
      <c r="AX337" s="14" t="s">
        <v>75</v>
      </c>
      <c r="AY337" s="284" t="s">
        <v>160</v>
      </c>
    </row>
    <row r="338" s="15" customFormat="1">
      <c r="A338" s="15"/>
      <c r="B338" s="285"/>
      <c r="C338" s="286"/>
      <c r="D338" s="265" t="s">
        <v>169</v>
      </c>
      <c r="E338" s="287" t="s">
        <v>1</v>
      </c>
      <c r="F338" s="288" t="s">
        <v>172</v>
      </c>
      <c r="G338" s="286"/>
      <c r="H338" s="289">
        <v>1</v>
      </c>
      <c r="I338" s="290"/>
      <c r="J338" s="286"/>
      <c r="K338" s="286"/>
      <c r="L338" s="291"/>
      <c r="M338" s="292"/>
      <c r="N338" s="293"/>
      <c r="O338" s="293"/>
      <c r="P338" s="293"/>
      <c r="Q338" s="293"/>
      <c r="R338" s="293"/>
      <c r="S338" s="293"/>
      <c r="T338" s="294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95" t="s">
        <v>169</v>
      </c>
      <c r="AU338" s="295" t="s">
        <v>84</v>
      </c>
      <c r="AV338" s="15" t="s">
        <v>167</v>
      </c>
      <c r="AW338" s="15" t="s">
        <v>30</v>
      </c>
      <c r="AX338" s="15" t="s">
        <v>82</v>
      </c>
      <c r="AY338" s="295" t="s">
        <v>160</v>
      </c>
    </row>
    <row r="339" s="2" customFormat="1" ht="24.15" customHeight="1">
      <c r="A339" s="41"/>
      <c r="B339" s="42"/>
      <c r="C339" s="251" t="s">
        <v>418</v>
      </c>
      <c r="D339" s="251" t="s">
        <v>162</v>
      </c>
      <c r="E339" s="252" t="s">
        <v>419</v>
      </c>
      <c r="F339" s="253" t="s">
        <v>420</v>
      </c>
      <c r="G339" s="254" t="s">
        <v>184</v>
      </c>
      <c r="H339" s="255">
        <v>122</v>
      </c>
      <c r="I339" s="256"/>
      <c r="J339" s="257">
        <f>ROUND(I339*H339,2)</f>
        <v>0</v>
      </c>
      <c r="K339" s="253" t="s">
        <v>166</v>
      </c>
      <c r="L339" s="44"/>
      <c r="M339" s="258" t="s">
        <v>1</v>
      </c>
      <c r="N339" s="259" t="s">
        <v>40</v>
      </c>
      <c r="O339" s="94"/>
      <c r="P339" s="260">
        <f>O339*H339</f>
        <v>0</v>
      </c>
      <c r="Q339" s="260">
        <v>0</v>
      </c>
      <c r="R339" s="260">
        <f>Q339*H339</f>
        <v>0</v>
      </c>
      <c r="S339" s="260">
        <v>0</v>
      </c>
      <c r="T339" s="261">
        <f>S339*H339</f>
        <v>0</v>
      </c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R339" s="262" t="s">
        <v>167</v>
      </c>
      <c r="AT339" s="262" t="s">
        <v>162</v>
      </c>
      <c r="AU339" s="262" t="s">
        <v>84</v>
      </c>
      <c r="AY339" s="18" t="s">
        <v>160</v>
      </c>
      <c r="BE339" s="154">
        <f>IF(N339="základní",J339,0)</f>
        <v>0</v>
      </c>
      <c r="BF339" s="154">
        <f>IF(N339="snížená",J339,0)</f>
        <v>0</v>
      </c>
      <c r="BG339" s="154">
        <f>IF(N339="zákl. přenesená",J339,0)</f>
        <v>0</v>
      </c>
      <c r="BH339" s="154">
        <f>IF(N339="sníž. přenesená",J339,0)</f>
        <v>0</v>
      </c>
      <c r="BI339" s="154">
        <f>IF(N339="nulová",J339,0)</f>
        <v>0</v>
      </c>
      <c r="BJ339" s="18" t="s">
        <v>82</v>
      </c>
      <c r="BK339" s="154">
        <f>ROUND(I339*H339,2)</f>
        <v>0</v>
      </c>
      <c r="BL339" s="18" t="s">
        <v>167</v>
      </c>
      <c r="BM339" s="262" t="s">
        <v>421</v>
      </c>
    </row>
    <row r="340" s="14" customFormat="1">
      <c r="A340" s="14"/>
      <c r="B340" s="274"/>
      <c r="C340" s="275"/>
      <c r="D340" s="265" t="s">
        <v>169</v>
      </c>
      <c r="E340" s="276" t="s">
        <v>1</v>
      </c>
      <c r="F340" s="277" t="s">
        <v>397</v>
      </c>
      <c r="G340" s="275"/>
      <c r="H340" s="278">
        <v>122</v>
      </c>
      <c r="I340" s="279"/>
      <c r="J340" s="275"/>
      <c r="K340" s="275"/>
      <c r="L340" s="280"/>
      <c r="M340" s="281"/>
      <c r="N340" s="282"/>
      <c r="O340" s="282"/>
      <c r="P340" s="282"/>
      <c r="Q340" s="282"/>
      <c r="R340" s="282"/>
      <c r="S340" s="282"/>
      <c r="T340" s="283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84" t="s">
        <v>169</v>
      </c>
      <c r="AU340" s="284" t="s">
        <v>84</v>
      </c>
      <c r="AV340" s="14" t="s">
        <v>84</v>
      </c>
      <c r="AW340" s="14" t="s">
        <v>30</v>
      </c>
      <c r="AX340" s="14" t="s">
        <v>75</v>
      </c>
      <c r="AY340" s="284" t="s">
        <v>160</v>
      </c>
    </row>
    <row r="341" s="15" customFormat="1">
      <c r="A341" s="15"/>
      <c r="B341" s="285"/>
      <c r="C341" s="286"/>
      <c r="D341" s="265" t="s">
        <v>169</v>
      </c>
      <c r="E341" s="287" t="s">
        <v>1</v>
      </c>
      <c r="F341" s="288" t="s">
        <v>172</v>
      </c>
      <c r="G341" s="286"/>
      <c r="H341" s="289">
        <v>122</v>
      </c>
      <c r="I341" s="290"/>
      <c r="J341" s="286"/>
      <c r="K341" s="286"/>
      <c r="L341" s="291"/>
      <c r="M341" s="292"/>
      <c r="N341" s="293"/>
      <c r="O341" s="293"/>
      <c r="P341" s="293"/>
      <c r="Q341" s="293"/>
      <c r="R341" s="293"/>
      <c r="S341" s="293"/>
      <c r="T341" s="294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95" t="s">
        <v>169</v>
      </c>
      <c r="AU341" s="295" t="s">
        <v>84</v>
      </c>
      <c r="AV341" s="15" t="s">
        <v>167</v>
      </c>
      <c r="AW341" s="15" t="s">
        <v>30</v>
      </c>
      <c r="AX341" s="15" t="s">
        <v>82</v>
      </c>
      <c r="AY341" s="295" t="s">
        <v>160</v>
      </c>
    </row>
    <row r="342" s="2" customFormat="1" ht="14.4" customHeight="1">
      <c r="A342" s="41"/>
      <c r="B342" s="42"/>
      <c r="C342" s="251" t="s">
        <v>422</v>
      </c>
      <c r="D342" s="251" t="s">
        <v>162</v>
      </c>
      <c r="E342" s="252" t="s">
        <v>423</v>
      </c>
      <c r="F342" s="253" t="s">
        <v>424</v>
      </c>
      <c r="G342" s="254" t="s">
        <v>184</v>
      </c>
      <c r="H342" s="255">
        <v>122</v>
      </c>
      <c r="I342" s="256"/>
      <c r="J342" s="257">
        <f>ROUND(I342*H342,2)</f>
        <v>0</v>
      </c>
      <c r="K342" s="253" t="s">
        <v>166</v>
      </c>
      <c r="L342" s="44"/>
      <c r="M342" s="258" t="s">
        <v>1</v>
      </c>
      <c r="N342" s="259" t="s">
        <v>40</v>
      </c>
      <c r="O342" s="94"/>
      <c r="P342" s="260">
        <f>O342*H342</f>
        <v>0</v>
      </c>
      <c r="Q342" s="260">
        <v>0</v>
      </c>
      <c r="R342" s="260">
        <f>Q342*H342</f>
        <v>0</v>
      </c>
      <c r="S342" s="260">
        <v>0</v>
      </c>
      <c r="T342" s="261">
        <f>S342*H342</f>
        <v>0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62" t="s">
        <v>167</v>
      </c>
      <c r="AT342" s="262" t="s">
        <v>162</v>
      </c>
      <c r="AU342" s="262" t="s">
        <v>84</v>
      </c>
      <c r="AY342" s="18" t="s">
        <v>160</v>
      </c>
      <c r="BE342" s="154">
        <f>IF(N342="základní",J342,0)</f>
        <v>0</v>
      </c>
      <c r="BF342" s="154">
        <f>IF(N342="snížená",J342,0)</f>
        <v>0</v>
      </c>
      <c r="BG342" s="154">
        <f>IF(N342="zákl. přenesená",J342,0)</f>
        <v>0</v>
      </c>
      <c r="BH342" s="154">
        <f>IF(N342="sníž. přenesená",J342,0)</f>
        <v>0</v>
      </c>
      <c r="BI342" s="154">
        <f>IF(N342="nulová",J342,0)</f>
        <v>0</v>
      </c>
      <c r="BJ342" s="18" t="s">
        <v>82</v>
      </c>
      <c r="BK342" s="154">
        <f>ROUND(I342*H342,2)</f>
        <v>0</v>
      </c>
      <c r="BL342" s="18" t="s">
        <v>167</v>
      </c>
      <c r="BM342" s="262" t="s">
        <v>425</v>
      </c>
    </row>
    <row r="343" s="14" customFormat="1">
      <c r="A343" s="14"/>
      <c r="B343" s="274"/>
      <c r="C343" s="275"/>
      <c r="D343" s="265" t="s">
        <v>169</v>
      </c>
      <c r="E343" s="276" t="s">
        <v>1</v>
      </c>
      <c r="F343" s="277" t="s">
        <v>397</v>
      </c>
      <c r="G343" s="275"/>
      <c r="H343" s="278">
        <v>122</v>
      </c>
      <c r="I343" s="279"/>
      <c r="J343" s="275"/>
      <c r="K343" s="275"/>
      <c r="L343" s="280"/>
      <c r="M343" s="281"/>
      <c r="N343" s="282"/>
      <c r="O343" s="282"/>
      <c r="P343" s="282"/>
      <c r="Q343" s="282"/>
      <c r="R343" s="282"/>
      <c r="S343" s="282"/>
      <c r="T343" s="283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84" t="s">
        <v>169</v>
      </c>
      <c r="AU343" s="284" t="s">
        <v>84</v>
      </c>
      <c r="AV343" s="14" t="s">
        <v>84</v>
      </c>
      <c r="AW343" s="14" t="s">
        <v>30</v>
      </c>
      <c r="AX343" s="14" t="s">
        <v>75</v>
      </c>
      <c r="AY343" s="284" t="s">
        <v>160</v>
      </c>
    </row>
    <row r="344" s="15" customFormat="1">
      <c r="A344" s="15"/>
      <c r="B344" s="285"/>
      <c r="C344" s="286"/>
      <c r="D344" s="265" t="s">
        <v>169</v>
      </c>
      <c r="E344" s="287" t="s">
        <v>1</v>
      </c>
      <c r="F344" s="288" t="s">
        <v>172</v>
      </c>
      <c r="G344" s="286"/>
      <c r="H344" s="289">
        <v>122</v>
      </c>
      <c r="I344" s="290"/>
      <c r="J344" s="286"/>
      <c r="K344" s="286"/>
      <c r="L344" s="291"/>
      <c r="M344" s="292"/>
      <c r="N344" s="293"/>
      <c r="O344" s="293"/>
      <c r="P344" s="293"/>
      <c r="Q344" s="293"/>
      <c r="R344" s="293"/>
      <c r="S344" s="293"/>
      <c r="T344" s="294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295" t="s">
        <v>169</v>
      </c>
      <c r="AU344" s="295" t="s">
        <v>84</v>
      </c>
      <c r="AV344" s="15" t="s">
        <v>167</v>
      </c>
      <c r="AW344" s="15" t="s">
        <v>30</v>
      </c>
      <c r="AX344" s="15" t="s">
        <v>82</v>
      </c>
      <c r="AY344" s="295" t="s">
        <v>160</v>
      </c>
    </row>
    <row r="345" s="2" customFormat="1" ht="24.15" customHeight="1">
      <c r="A345" s="41"/>
      <c r="B345" s="42"/>
      <c r="C345" s="251" t="s">
        <v>426</v>
      </c>
      <c r="D345" s="251" t="s">
        <v>162</v>
      </c>
      <c r="E345" s="252" t="s">
        <v>427</v>
      </c>
      <c r="F345" s="253" t="s">
        <v>428</v>
      </c>
      <c r="G345" s="254" t="s">
        <v>326</v>
      </c>
      <c r="H345" s="255">
        <v>2</v>
      </c>
      <c r="I345" s="256"/>
      <c r="J345" s="257">
        <f>ROUND(I345*H345,2)</f>
        <v>0</v>
      </c>
      <c r="K345" s="253" t="s">
        <v>166</v>
      </c>
      <c r="L345" s="44"/>
      <c r="M345" s="258" t="s">
        <v>1</v>
      </c>
      <c r="N345" s="259" t="s">
        <v>40</v>
      </c>
      <c r="O345" s="94"/>
      <c r="P345" s="260">
        <f>O345*H345</f>
        <v>0</v>
      </c>
      <c r="Q345" s="260">
        <v>0.45937</v>
      </c>
      <c r="R345" s="260">
        <f>Q345*H345</f>
        <v>0.91874</v>
      </c>
      <c r="S345" s="260">
        <v>0</v>
      </c>
      <c r="T345" s="261">
        <f>S345*H345</f>
        <v>0</v>
      </c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R345" s="262" t="s">
        <v>167</v>
      </c>
      <c r="AT345" s="262" t="s">
        <v>162</v>
      </c>
      <c r="AU345" s="262" t="s">
        <v>84</v>
      </c>
      <c r="AY345" s="18" t="s">
        <v>160</v>
      </c>
      <c r="BE345" s="154">
        <f>IF(N345="základní",J345,0)</f>
        <v>0</v>
      </c>
      <c r="BF345" s="154">
        <f>IF(N345="snížená",J345,0)</f>
        <v>0</v>
      </c>
      <c r="BG345" s="154">
        <f>IF(N345="zákl. přenesená",J345,0)</f>
        <v>0</v>
      </c>
      <c r="BH345" s="154">
        <f>IF(N345="sníž. přenesená",J345,0)</f>
        <v>0</v>
      </c>
      <c r="BI345" s="154">
        <f>IF(N345="nulová",J345,0)</f>
        <v>0</v>
      </c>
      <c r="BJ345" s="18" t="s">
        <v>82</v>
      </c>
      <c r="BK345" s="154">
        <f>ROUND(I345*H345,2)</f>
        <v>0</v>
      </c>
      <c r="BL345" s="18" t="s">
        <v>167</v>
      </c>
      <c r="BM345" s="262" t="s">
        <v>429</v>
      </c>
    </row>
    <row r="346" s="2" customFormat="1" ht="24.15" customHeight="1">
      <c r="A346" s="41"/>
      <c r="B346" s="42"/>
      <c r="C346" s="251" t="s">
        <v>430</v>
      </c>
      <c r="D346" s="251" t="s">
        <v>162</v>
      </c>
      <c r="E346" s="252" t="s">
        <v>431</v>
      </c>
      <c r="F346" s="253" t="s">
        <v>432</v>
      </c>
      <c r="G346" s="254" t="s">
        <v>326</v>
      </c>
      <c r="H346" s="255">
        <v>2</v>
      </c>
      <c r="I346" s="256"/>
      <c r="J346" s="257">
        <f>ROUND(I346*H346,2)</f>
        <v>0</v>
      </c>
      <c r="K346" s="253" t="s">
        <v>1</v>
      </c>
      <c r="L346" s="44"/>
      <c r="M346" s="258" t="s">
        <v>1</v>
      </c>
      <c r="N346" s="259" t="s">
        <v>40</v>
      </c>
      <c r="O346" s="94"/>
      <c r="P346" s="260">
        <f>O346*H346</f>
        <v>0</v>
      </c>
      <c r="Q346" s="260">
        <v>0.00015799999999999999</v>
      </c>
      <c r="R346" s="260">
        <f>Q346*H346</f>
        <v>0.00031599999999999998</v>
      </c>
      <c r="S346" s="260">
        <v>0</v>
      </c>
      <c r="T346" s="261">
        <f>S346*H346</f>
        <v>0</v>
      </c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R346" s="262" t="s">
        <v>167</v>
      </c>
      <c r="AT346" s="262" t="s">
        <v>162</v>
      </c>
      <c r="AU346" s="262" t="s">
        <v>84</v>
      </c>
      <c r="AY346" s="18" t="s">
        <v>160</v>
      </c>
      <c r="BE346" s="154">
        <f>IF(N346="základní",J346,0)</f>
        <v>0</v>
      </c>
      <c r="BF346" s="154">
        <f>IF(N346="snížená",J346,0)</f>
        <v>0</v>
      </c>
      <c r="BG346" s="154">
        <f>IF(N346="zákl. přenesená",J346,0)</f>
        <v>0</v>
      </c>
      <c r="BH346" s="154">
        <f>IF(N346="sníž. přenesená",J346,0)</f>
        <v>0</v>
      </c>
      <c r="BI346" s="154">
        <f>IF(N346="nulová",J346,0)</f>
        <v>0</v>
      </c>
      <c r="BJ346" s="18" t="s">
        <v>82</v>
      </c>
      <c r="BK346" s="154">
        <f>ROUND(I346*H346,2)</f>
        <v>0</v>
      </c>
      <c r="BL346" s="18" t="s">
        <v>167</v>
      </c>
      <c r="BM346" s="262" t="s">
        <v>433</v>
      </c>
    </row>
    <row r="347" s="14" customFormat="1">
      <c r="A347" s="14"/>
      <c r="B347" s="274"/>
      <c r="C347" s="275"/>
      <c r="D347" s="265" t="s">
        <v>169</v>
      </c>
      <c r="E347" s="276" t="s">
        <v>1</v>
      </c>
      <c r="F347" s="277" t="s">
        <v>328</v>
      </c>
      <c r="G347" s="275"/>
      <c r="H347" s="278">
        <v>2</v>
      </c>
      <c r="I347" s="279"/>
      <c r="J347" s="275"/>
      <c r="K347" s="275"/>
      <c r="L347" s="280"/>
      <c r="M347" s="281"/>
      <c r="N347" s="282"/>
      <c r="O347" s="282"/>
      <c r="P347" s="282"/>
      <c r="Q347" s="282"/>
      <c r="R347" s="282"/>
      <c r="S347" s="282"/>
      <c r="T347" s="283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84" t="s">
        <v>169</v>
      </c>
      <c r="AU347" s="284" t="s">
        <v>84</v>
      </c>
      <c r="AV347" s="14" t="s">
        <v>84</v>
      </c>
      <c r="AW347" s="14" t="s">
        <v>30</v>
      </c>
      <c r="AX347" s="14" t="s">
        <v>75</v>
      </c>
      <c r="AY347" s="284" t="s">
        <v>160</v>
      </c>
    </row>
    <row r="348" s="15" customFormat="1">
      <c r="A348" s="15"/>
      <c r="B348" s="285"/>
      <c r="C348" s="286"/>
      <c r="D348" s="265" t="s">
        <v>169</v>
      </c>
      <c r="E348" s="287" t="s">
        <v>1</v>
      </c>
      <c r="F348" s="288" t="s">
        <v>172</v>
      </c>
      <c r="G348" s="286"/>
      <c r="H348" s="289">
        <v>2</v>
      </c>
      <c r="I348" s="290"/>
      <c r="J348" s="286"/>
      <c r="K348" s="286"/>
      <c r="L348" s="291"/>
      <c r="M348" s="292"/>
      <c r="N348" s="293"/>
      <c r="O348" s="293"/>
      <c r="P348" s="293"/>
      <c r="Q348" s="293"/>
      <c r="R348" s="293"/>
      <c r="S348" s="293"/>
      <c r="T348" s="294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95" t="s">
        <v>169</v>
      </c>
      <c r="AU348" s="295" t="s">
        <v>84</v>
      </c>
      <c r="AV348" s="15" t="s">
        <v>167</v>
      </c>
      <c r="AW348" s="15" t="s">
        <v>30</v>
      </c>
      <c r="AX348" s="15" t="s">
        <v>82</v>
      </c>
      <c r="AY348" s="295" t="s">
        <v>160</v>
      </c>
    </row>
    <row r="349" s="2" customFormat="1" ht="14.4" customHeight="1">
      <c r="A349" s="41"/>
      <c r="B349" s="42"/>
      <c r="C349" s="307" t="s">
        <v>434</v>
      </c>
      <c r="D349" s="307" t="s">
        <v>291</v>
      </c>
      <c r="E349" s="308" t="s">
        <v>435</v>
      </c>
      <c r="F349" s="309" t="s">
        <v>436</v>
      </c>
      <c r="G349" s="310" t="s">
        <v>326</v>
      </c>
      <c r="H349" s="311">
        <v>2</v>
      </c>
      <c r="I349" s="312"/>
      <c r="J349" s="313">
        <f>ROUND(I349*H349,2)</f>
        <v>0</v>
      </c>
      <c r="K349" s="309" t="s">
        <v>1</v>
      </c>
      <c r="L349" s="314"/>
      <c r="M349" s="315" t="s">
        <v>1</v>
      </c>
      <c r="N349" s="316" t="s">
        <v>40</v>
      </c>
      <c r="O349" s="94"/>
      <c r="P349" s="260">
        <f>O349*H349</f>
        <v>0</v>
      </c>
      <c r="Q349" s="260">
        <v>0.00050000000000000001</v>
      </c>
      <c r="R349" s="260">
        <f>Q349*H349</f>
        <v>0.001</v>
      </c>
      <c r="S349" s="260">
        <v>0</v>
      </c>
      <c r="T349" s="261">
        <f>S349*H349</f>
        <v>0</v>
      </c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R349" s="262" t="s">
        <v>221</v>
      </c>
      <c r="AT349" s="262" t="s">
        <v>291</v>
      </c>
      <c r="AU349" s="262" t="s">
        <v>84</v>
      </c>
      <c r="AY349" s="18" t="s">
        <v>160</v>
      </c>
      <c r="BE349" s="154">
        <f>IF(N349="základní",J349,0)</f>
        <v>0</v>
      </c>
      <c r="BF349" s="154">
        <f>IF(N349="snížená",J349,0)</f>
        <v>0</v>
      </c>
      <c r="BG349" s="154">
        <f>IF(N349="zákl. přenesená",J349,0)</f>
        <v>0</v>
      </c>
      <c r="BH349" s="154">
        <f>IF(N349="sníž. přenesená",J349,0)</f>
        <v>0</v>
      </c>
      <c r="BI349" s="154">
        <f>IF(N349="nulová",J349,0)</f>
        <v>0</v>
      </c>
      <c r="BJ349" s="18" t="s">
        <v>82</v>
      </c>
      <c r="BK349" s="154">
        <f>ROUND(I349*H349,2)</f>
        <v>0</v>
      </c>
      <c r="BL349" s="18" t="s">
        <v>167</v>
      </c>
      <c r="BM349" s="262" t="s">
        <v>437</v>
      </c>
    </row>
    <row r="350" s="14" customFormat="1">
      <c r="A350" s="14"/>
      <c r="B350" s="274"/>
      <c r="C350" s="275"/>
      <c r="D350" s="265" t="s">
        <v>169</v>
      </c>
      <c r="E350" s="276" t="s">
        <v>1</v>
      </c>
      <c r="F350" s="277" t="s">
        <v>328</v>
      </c>
      <c r="G350" s="275"/>
      <c r="H350" s="278">
        <v>2</v>
      </c>
      <c r="I350" s="279"/>
      <c r="J350" s="275"/>
      <c r="K350" s="275"/>
      <c r="L350" s="280"/>
      <c r="M350" s="281"/>
      <c r="N350" s="282"/>
      <c r="O350" s="282"/>
      <c r="P350" s="282"/>
      <c r="Q350" s="282"/>
      <c r="R350" s="282"/>
      <c r="S350" s="282"/>
      <c r="T350" s="283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84" t="s">
        <v>169</v>
      </c>
      <c r="AU350" s="284" t="s">
        <v>84</v>
      </c>
      <c r="AV350" s="14" t="s">
        <v>84</v>
      </c>
      <c r="AW350" s="14" t="s">
        <v>30</v>
      </c>
      <c r="AX350" s="14" t="s">
        <v>75</v>
      </c>
      <c r="AY350" s="284" t="s">
        <v>160</v>
      </c>
    </row>
    <row r="351" s="15" customFormat="1">
      <c r="A351" s="15"/>
      <c r="B351" s="285"/>
      <c r="C351" s="286"/>
      <c r="D351" s="265" t="s">
        <v>169</v>
      </c>
      <c r="E351" s="287" t="s">
        <v>1</v>
      </c>
      <c r="F351" s="288" t="s">
        <v>172</v>
      </c>
      <c r="G351" s="286"/>
      <c r="H351" s="289">
        <v>2</v>
      </c>
      <c r="I351" s="290"/>
      <c r="J351" s="286"/>
      <c r="K351" s="286"/>
      <c r="L351" s="291"/>
      <c r="M351" s="292"/>
      <c r="N351" s="293"/>
      <c r="O351" s="293"/>
      <c r="P351" s="293"/>
      <c r="Q351" s="293"/>
      <c r="R351" s="293"/>
      <c r="S351" s="293"/>
      <c r="T351" s="294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95" t="s">
        <v>169</v>
      </c>
      <c r="AU351" s="295" t="s">
        <v>84</v>
      </c>
      <c r="AV351" s="15" t="s">
        <v>167</v>
      </c>
      <c r="AW351" s="15" t="s">
        <v>30</v>
      </c>
      <c r="AX351" s="15" t="s">
        <v>82</v>
      </c>
      <c r="AY351" s="295" t="s">
        <v>160</v>
      </c>
    </row>
    <row r="352" s="2" customFormat="1" ht="14.4" customHeight="1">
      <c r="A352" s="41"/>
      <c r="B352" s="42"/>
      <c r="C352" s="251" t="s">
        <v>438</v>
      </c>
      <c r="D352" s="251" t="s">
        <v>162</v>
      </c>
      <c r="E352" s="252" t="s">
        <v>439</v>
      </c>
      <c r="F352" s="253" t="s">
        <v>440</v>
      </c>
      <c r="G352" s="254" t="s">
        <v>184</v>
      </c>
      <c r="H352" s="255">
        <v>125</v>
      </c>
      <c r="I352" s="256"/>
      <c r="J352" s="257">
        <f>ROUND(I352*H352,2)</f>
        <v>0</v>
      </c>
      <c r="K352" s="253" t="s">
        <v>166</v>
      </c>
      <c r="L352" s="44"/>
      <c r="M352" s="258" t="s">
        <v>1</v>
      </c>
      <c r="N352" s="259" t="s">
        <v>40</v>
      </c>
      <c r="O352" s="94"/>
      <c r="P352" s="260">
        <f>O352*H352</f>
        <v>0</v>
      </c>
      <c r="Q352" s="260">
        <v>9.4500000000000007E-05</v>
      </c>
      <c r="R352" s="260">
        <f>Q352*H352</f>
        <v>0.0118125</v>
      </c>
      <c r="S352" s="260">
        <v>0</v>
      </c>
      <c r="T352" s="261">
        <f>S352*H352</f>
        <v>0</v>
      </c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R352" s="262" t="s">
        <v>167</v>
      </c>
      <c r="AT352" s="262" t="s">
        <v>162</v>
      </c>
      <c r="AU352" s="262" t="s">
        <v>84</v>
      </c>
      <c r="AY352" s="18" t="s">
        <v>160</v>
      </c>
      <c r="BE352" s="154">
        <f>IF(N352="základní",J352,0)</f>
        <v>0</v>
      </c>
      <c r="BF352" s="154">
        <f>IF(N352="snížená",J352,0)</f>
        <v>0</v>
      </c>
      <c r="BG352" s="154">
        <f>IF(N352="zákl. přenesená",J352,0)</f>
        <v>0</v>
      </c>
      <c r="BH352" s="154">
        <f>IF(N352="sníž. přenesená",J352,0)</f>
        <v>0</v>
      </c>
      <c r="BI352" s="154">
        <f>IF(N352="nulová",J352,0)</f>
        <v>0</v>
      </c>
      <c r="BJ352" s="18" t="s">
        <v>82</v>
      </c>
      <c r="BK352" s="154">
        <f>ROUND(I352*H352,2)</f>
        <v>0</v>
      </c>
      <c r="BL352" s="18" t="s">
        <v>167</v>
      </c>
      <c r="BM352" s="262" t="s">
        <v>441</v>
      </c>
    </row>
    <row r="353" s="14" customFormat="1">
      <c r="A353" s="14"/>
      <c r="B353" s="274"/>
      <c r="C353" s="275"/>
      <c r="D353" s="265" t="s">
        <v>169</v>
      </c>
      <c r="E353" s="276" t="s">
        <v>1</v>
      </c>
      <c r="F353" s="277" t="s">
        <v>442</v>
      </c>
      <c r="G353" s="275"/>
      <c r="H353" s="278">
        <v>125</v>
      </c>
      <c r="I353" s="279"/>
      <c r="J353" s="275"/>
      <c r="K353" s="275"/>
      <c r="L353" s="280"/>
      <c r="M353" s="281"/>
      <c r="N353" s="282"/>
      <c r="O353" s="282"/>
      <c r="P353" s="282"/>
      <c r="Q353" s="282"/>
      <c r="R353" s="282"/>
      <c r="S353" s="282"/>
      <c r="T353" s="283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84" t="s">
        <v>169</v>
      </c>
      <c r="AU353" s="284" t="s">
        <v>84</v>
      </c>
      <c r="AV353" s="14" t="s">
        <v>84</v>
      </c>
      <c r="AW353" s="14" t="s">
        <v>30</v>
      </c>
      <c r="AX353" s="14" t="s">
        <v>75</v>
      </c>
      <c r="AY353" s="284" t="s">
        <v>160</v>
      </c>
    </row>
    <row r="354" s="15" customFormat="1">
      <c r="A354" s="15"/>
      <c r="B354" s="285"/>
      <c r="C354" s="286"/>
      <c r="D354" s="265" t="s">
        <v>169</v>
      </c>
      <c r="E354" s="287" t="s">
        <v>1</v>
      </c>
      <c r="F354" s="288" t="s">
        <v>172</v>
      </c>
      <c r="G354" s="286"/>
      <c r="H354" s="289">
        <v>125</v>
      </c>
      <c r="I354" s="290"/>
      <c r="J354" s="286"/>
      <c r="K354" s="286"/>
      <c r="L354" s="291"/>
      <c r="M354" s="292"/>
      <c r="N354" s="293"/>
      <c r="O354" s="293"/>
      <c r="P354" s="293"/>
      <c r="Q354" s="293"/>
      <c r="R354" s="293"/>
      <c r="S354" s="293"/>
      <c r="T354" s="294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95" t="s">
        <v>169</v>
      </c>
      <c r="AU354" s="295" t="s">
        <v>84</v>
      </c>
      <c r="AV354" s="15" t="s">
        <v>167</v>
      </c>
      <c r="AW354" s="15" t="s">
        <v>30</v>
      </c>
      <c r="AX354" s="15" t="s">
        <v>82</v>
      </c>
      <c r="AY354" s="295" t="s">
        <v>160</v>
      </c>
    </row>
    <row r="355" s="12" customFormat="1" ht="22.8" customHeight="1">
      <c r="A355" s="12"/>
      <c r="B355" s="235"/>
      <c r="C355" s="236"/>
      <c r="D355" s="237" t="s">
        <v>74</v>
      </c>
      <c r="E355" s="249" t="s">
        <v>443</v>
      </c>
      <c r="F355" s="249" t="s">
        <v>444</v>
      </c>
      <c r="G355" s="236"/>
      <c r="H355" s="236"/>
      <c r="I355" s="239"/>
      <c r="J355" s="250">
        <f>BK355</f>
        <v>0</v>
      </c>
      <c r="K355" s="236"/>
      <c r="L355" s="241"/>
      <c r="M355" s="242"/>
      <c r="N355" s="243"/>
      <c r="O355" s="243"/>
      <c r="P355" s="244">
        <f>SUM(P356:P361)</f>
        <v>0</v>
      </c>
      <c r="Q355" s="243"/>
      <c r="R355" s="244">
        <f>SUM(R356:R361)</f>
        <v>0.028000000000000001</v>
      </c>
      <c r="S355" s="243"/>
      <c r="T355" s="245">
        <f>SUM(T356:T361)</f>
        <v>0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246" t="s">
        <v>82</v>
      </c>
      <c r="AT355" s="247" t="s">
        <v>74</v>
      </c>
      <c r="AU355" s="247" t="s">
        <v>82</v>
      </c>
      <c r="AY355" s="246" t="s">
        <v>160</v>
      </c>
      <c r="BK355" s="248">
        <f>SUM(BK356:BK361)</f>
        <v>0</v>
      </c>
    </row>
    <row r="356" s="2" customFormat="1" ht="37.8" customHeight="1">
      <c r="A356" s="41"/>
      <c r="B356" s="42"/>
      <c r="C356" s="251" t="s">
        <v>445</v>
      </c>
      <c r="D356" s="251" t="s">
        <v>162</v>
      </c>
      <c r="E356" s="252" t="s">
        <v>446</v>
      </c>
      <c r="F356" s="253" t="s">
        <v>447</v>
      </c>
      <c r="G356" s="254" t="s">
        <v>326</v>
      </c>
      <c r="H356" s="255">
        <v>12</v>
      </c>
      <c r="I356" s="256"/>
      <c r="J356" s="257">
        <f>ROUND(I356*H356,2)</f>
        <v>0</v>
      </c>
      <c r="K356" s="253" t="s">
        <v>1</v>
      </c>
      <c r="L356" s="44"/>
      <c r="M356" s="258" t="s">
        <v>1</v>
      </c>
      <c r="N356" s="259" t="s">
        <v>40</v>
      </c>
      <c r="O356" s="94"/>
      <c r="P356" s="260">
        <f>O356*H356</f>
        <v>0</v>
      </c>
      <c r="Q356" s="260">
        <v>0.002</v>
      </c>
      <c r="R356" s="260">
        <f>Q356*H356</f>
        <v>0.024</v>
      </c>
      <c r="S356" s="260">
        <v>0</v>
      </c>
      <c r="T356" s="261">
        <f>S356*H356</f>
        <v>0</v>
      </c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R356" s="262" t="s">
        <v>167</v>
      </c>
      <c r="AT356" s="262" t="s">
        <v>162</v>
      </c>
      <c r="AU356" s="262" t="s">
        <v>84</v>
      </c>
      <c r="AY356" s="18" t="s">
        <v>160</v>
      </c>
      <c r="BE356" s="154">
        <f>IF(N356="základní",J356,0)</f>
        <v>0</v>
      </c>
      <c r="BF356" s="154">
        <f>IF(N356="snížená",J356,0)</f>
        <v>0</v>
      </c>
      <c r="BG356" s="154">
        <f>IF(N356="zákl. přenesená",J356,0)</f>
        <v>0</v>
      </c>
      <c r="BH356" s="154">
        <f>IF(N356="sníž. přenesená",J356,0)</f>
        <v>0</v>
      </c>
      <c r="BI356" s="154">
        <f>IF(N356="nulová",J356,0)</f>
        <v>0</v>
      </c>
      <c r="BJ356" s="18" t="s">
        <v>82</v>
      </c>
      <c r="BK356" s="154">
        <f>ROUND(I356*H356,2)</f>
        <v>0</v>
      </c>
      <c r="BL356" s="18" t="s">
        <v>167</v>
      </c>
      <c r="BM356" s="262" t="s">
        <v>448</v>
      </c>
    </row>
    <row r="357" s="14" customFormat="1">
      <c r="A357" s="14"/>
      <c r="B357" s="274"/>
      <c r="C357" s="275"/>
      <c r="D357" s="265" t="s">
        <v>169</v>
      </c>
      <c r="E357" s="276" t="s">
        <v>1</v>
      </c>
      <c r="F357" s="277" t="s">
        <v>449</v>
      </c>
      <c r="G357" s="275"/>
      <c r="H357" s="278">
        <v>12</v>
      </c>
      <c r="I357" s="279"/>
      <c r="J357" s="275"/>
      <c r="K357" s="275"/>
      <c r="L357" s="280"/>
      <c r="M357" s="281"/>
      <c r="N357" s="282"/>
      <c r="O357" s="282"/>
      <c r="P357" s="282"/>
      <c r="Q357" s="282"/>
      <c r="R357" s="282"/>
      <c r="S357" s="282"/>
      <c r="T357" s="283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84" t="s">
        <v>169</v>
      </c>
      <c r="AU357" s="284" t="s">
        <v>84</v>
      </c>
      <c r="AV357" s="14" t="s">
        <v>84</v>
      </c>
      <c r="AW357" s="14" t="s">
        <v>30</v>
      </c>
      <c r="AX357" s="14" t="s">
        <v>75</v>
      </c>
      <c r="AY357" s="284" t="s">
        <v>160</v>
      </c>
    </row>
    <row r="358" s="15" customFormat="1">
      <c r="A358" s="15"/>
      <c r="B358" s="285"/>
      <c r="C358" s="286"/>
      <c r="D358" s="265" t="s">
        <v>169</v>
      </c>
      <c r="E358" s="287" t="s">
        <v>1</v>
      </c>
      <c r="F358" s="288" t="s">
        <v>172</v>
      </c>
      <c r="G358" s="286"/>
      <c r="H358" s="289">
        <v>12</v>
      </c>
      <c r="I358" s="290"/>
      <c r="J358" s="286"/>
      <c r="K358" s="286"/>
      <c r="L358" s="291"/>
      <c r="M358" s="292"/>
      <c r="N358" s="293"/>
      <c r="O358" s="293"/>
      <c r="P358" s="293"/>
      <c r="Q358" s="293"/>
      <c r="R358" s="293"/>
      <c r="S358" s="293"/>
      <c r="T358" s="294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95" t="s">
        <v>169</v>
      </c>
      <c r="AU358" s="295" t="s">
        <v>84</v>
      </c>
      <c r="AV358" s="15" t="s">
        <v>167</v>
      </c>
      <c r="AW358" s="15" t="s">
        <v>30</v>
      </c>
      <c r="AX358" s="15" t="s">
        <v>82</v>
      </c>
      <c r="AY358" s="295" t="s">
        <v>160</v>
      </c>
    </row>
    <row r="359" s="2" customFormat="1" ht="37.8" customHeight="1">
      <c r="A359" s="41"/>
      <c r="B359" s="42"/>
      <c r="C359" s="251" t="s">
        <v>450</v>
      </c>
      <c r="D359" s="251" t="s">
        <v>162</v>
      </c>
      <c r="E359" s="252" t="s">
        <v>451</v>
      </c>
      <c r="F359" s="253" t="s">
        <v>452</v>
      </c>
      <c r="G359" s="254" t="s">
        <v>326</v>
      </c>
      <c r="H359" s="255">
        <v>2</v>
      </c>
      <c r="I359" s="256"/>
      <c r="J359" s="257">
        <f>ROUND(I359*H359,2)</f>
        <v>0</v>
      </c>
      <c r="K359" s="253" t="s">
        <v>1</v>
      </c>
      <c r="L359" s="44"/>
      <c r="M359" s="258" t="s">
        <v>1</v>
      </c>
      <c r="N359" s="259" t="s">
        <v>40</v>
      </c>
      <c r="O359" s="94"/>
      <c r="P359" s="260">
        <f>O359*H359</f>
        <v>0</v>
      </c>
      <c r="Q359" s="260">
        <v>0.002</v>
      </c>
      <c r="R359" s="260">
        <f>Q359*H359</f>
        <v>0.0040000000000000001</v>
      </c>
      <c r="S359" s="260">
        <v>0</v>
      </c>
      <c r="T359" s="261">
        <f>S359*H359</f>
        <v>0</v>
      </c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R359" s="262" t="s">
        <v>167</v>
      </c>
      <c r="AT359" s="262" t="s">
        <v>162</v>
      </c>
      <c r="AU359" s="262" t="s">
        <v>84</v>
      </c>
      <c r="AY359" s="18" t="s">
        <v>160</v>
      </c>
      <c r="BE359" s="154">
        <f>IF(N359="základní",J359,0)</f>
        <v>0</v>
      </c>
      <c r="BF359" s="154">
        <f>IF(N359="snížená",J359,0)</f>
        <v>0</v>
      </c>
      <c r="BG359" s="154">
        <f>IF(N359="zákl. přenesená",J359,0)</f>
        <v>0</v>
      </c>
      <c r="BH359" s="154">
        <f>IF(N359="sníž. přenesená",J359,0)</f>
        <v>0</v>
      </c>
      <c r="BI359" s="154">
        <f>IF(N359="nulová",J359,0)</f>
        <v>0</v>
      </c>
      <c r="BJ359" s="18" t="s">
        <v>82</v>
      </c>
      <c r="BK359" s="154">
        <f>ROUND(I359*H359,2)</f>
        <v>0</v>
      </c>
      <c r="BL359" s="18" t="s">
        <v>167</v>
      </c>
      <c r="BM359" s="262" t="s">
        <v>453</v>
      </c>
    </row>
    <row r="360" s="14" customFormat="1">
      <c r="A360" s="14"/>
      <c r="B360" s="274"/>
      <c r="C360" s="275"/>
      <c r="D360" s="265" t="s">
        <v>169</v>
      </c>
      <c r="E360" s="276" t="s">
        <v>1</v>
      </c>
      <c r="F360" s="277" t="s">
        <v>454</v>
      </c>
      <c r="G360" s="275"/>
      <c r="H360" s="278">
        <v>2</v>
      </c>
      <c r="I360" s="279"/>
      <c r="J360" s="275"/>
      <c r="K360" s="275"/>
      <c r="L360" s="280"/>
      <c r="M360" s="281"/>
      <c r="N360" s="282"/>
      <c r="O360" s="282"/>
      <c r="P360" s="282"/>
      <c r="Q360" s="282"/>
      <c r="R360" s="282"/>
      <c r="S360" s="282"/>
      <c r="T360" s="283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84" t="s">
        <v>169</v>
      </c>
      <c r="AU360" s="284" t="s">
        <v>84</v>
      </c>
      <c r="AV360" s="14" t="s">
        <v>84</v>
      </c>
      <c r="AW360" s="14" t="s">
        <v>30</v>
      </c>
      <c r="AX360" s="14" t="s">
        <v>75</v>
      </c>
      <c r="AY360" s="284" t="s">
        <v>160</v>
      </c>
    </row>
    <row r="361" s="15" customFormat="1">
      <c r="A361" s="15"/>
      <c r="B361" s="285"/>
      <c r="C361" s="286"/>
      <c r="D361" s="265" t="s">
        <v>169</v>
      </c>
      <c r="E361" s="287" t="s">
        <v>1</v>
      </c>
      <c r="F361" s="288" t="s">
        <v>172</v>
      </c>
      <c r="G361" s="286"/>
      <c r="H361" s="289">
        <v>2</v>
      </c>
      <c r="I361" s="290"/>
      <c r="J361" s="286"/>
      <c r="K361" s="286"/>
      <c r="L361" s="291"/>
      <c r="M361" s="292"/>
      <c r="N361" s="293"/>
      <c r="O361" s="293"/>
      <c r="P361" s="293"/>
      <c r="Q361" s="293"/>
      <c r="R361" s="293"/>
      <c r="S361" s="293"/>
      <c r="T361" s="294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95" t="s">
        <v>169</v>
      </c>
      <c r="AU361" s="295" t="s">
        <v>84</v>
      </c>
      <c r="AV361" s="15" t="s">
        <v>167</v>
      </c>
      <c r="AW361" s="15" t="s">
        <v>30</v>
      </c>
      <c r="AX361" s="15" t="s">
        <v>82</v>
      </c>
      <c r="AY361" s="295" t="s">
        <v>160</v>
      </c>
    </row>
    <row r="362" s="12" customFormat="1" ht="22.8" customHeight="1">
      <c r="A362" s="12"/>
      <c r="B362" s="235"/>
      <c r="C362" s="236"/>
      <c r="D362" s="237" t="s">
        <v>74</v>
      </c>
      <c r="E362" s="249" t="s">
        <v>455</v>
      </c>
      <c r="F362" s="249" t="s">
        <v>456</v>
      </c>
      <c r="G362" s="236"/>
      <c r="H362" s="236"/>
      <c r="I362" s="239"/>
      <c r="J362" s="250">
        <f>BK362</f>
        <v>0</v>
      </c>
      <c r="K362" s="236"/>
      <c r="L362" s="241"/>
      <c r="M362" s="242"/>
      <c r="N362" s="243"/>
      <c r="O362" s="243"/>
      <c r="P362" s="244">
        <f>SUM(P363:P402)</f>
        <v>0</v>
      </c>
      <c r="Q362" s="243"/>
      <c r="R362" s="244">
        <f>SUM(R363:R402)</f>
        <v>0.86230000000000007</v>
      </c>
      <c r="S362" s="243"/>
      <c r="T362" s="245">
        <f>SUM(T363:T402)</f>
        <v>0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46" t="s">
        <v>82</v>
      </c>
      <c r="AT362" s="247" t="s">
        <v>74</v>
      </c>
      <c r="AU362" s="247" t="s">
        <v>82</v>
      </c>
      <c r="AY362" s="246" t="s">
        <v>160</v>
      </c>
      <c r="BK362" s="248">
        <f>SUM(BK363:BK402)</f>
        <v>0</v>
      </c>
    </row>
    <row r="363" s="2" customFormat="1" ht="49.05" customHeight="1">
      <c r="A363" s="41"/>
      <c r="B363" s="42"/>
      <c r="C363" s="251" t="s">
        <v>457</v>
      </c>
      <c r="D363" s="251" t="s">
        <v>162</v>
      </c>
      <c r="E363" s="252" t="s">
        <v>458</v>
      </c>
      <c r="F363" s="253" t="s">
        <v>459</v>
      </c>
      <c r="G363" s="254" t="s">
        <v>326</v>
      </c>
      <c r="H363" s="255">
        <v>2</v>
      </c>
      <c r="I363" s="256"/>
      <c r="J363" s="257">
        <f>ROUND(I363*H363,2)</f>
        <v>0</v>
      </c>
      <c r="K363" s="253" t="s">
        <v>166</v>
      </c>
      <c r="L363" s="44"/>
      <c r="M363" s="258" t="s">
        <v>1</v>
      </c>
      <c r="N363" s="259" t="s">
        <v>40</v>
      </c>
      <c r="O363" s="94"/>
      <c r="P363" s="260">
        <f>O363*H363</f>
        <v>0</v>
      </c>
      <c r="Q363" s="260">
        <v>0.00072000000000000005</v>
      </c>
      <c r="R363" s="260">
        <f>Q363*H363</f>
        <v>0.0014400000000000001</v>
      </c>
      <c r="S363" s="260">
        <v>0</v>
      </c>
      <c r="T363" s="261">
        <f>S363*H363</f>
        <v>0</v>
      </c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R363" s="262" t="s">
        <v>167</v>
      </c>
      <c r="AT363" s="262" t="s">
        <v>162</v>
      </c>
      <c r="AU363" s="262" t="s">
        <v>84</v>
      </c>
      <c r="AY363" s="18" t="s">
        <v>160</v>
      </c>
      <c r="BE363" s="154">
        <f>IF(N363="základní",J363,0)</f>
        <v>0</v>
      </c>
      <c r="BF363" s="154">
        <f>IF(N363="snížená",J363,0)</f>
        <v>0</v>
      </c>
      <c r="BG363" s="154">
        <f>IF(N363="zákl. přenesená",J363,0)</f>
        <v>0</v>
      </c>
      <c r="BH363" s="154">
        <f>IF(N363="sníž. přenesená",J363,0)</f>
        <v>0</v>
      </c>
      <c r="BI363" s="154">
        <f>IF(N363="nulová",J363,0)</f>
        <v>0</v>
      </c>
      <c r="BJ363" s="18" t="s">
        <v>82</v>
      </c>
      <c r="BK363" s="154">
        <f>ROUND(I363*H363,2)</f>
        <v>0</v>
      </c>
      <c r="BL363" s="18" t="s">
        <v>167</v>
      </c>
      <c r="BM363" s="262" t="s">
        <v>460</v>
      </c>
    </row>
    <row r="364" s="14" customFormat="1">
      <c r="A364" s="14"/>
      <c r="B364" s="274"/>
      <c r="C364" s="275"/>
      <c r="D364" s="265" t="s">
        <v>169</v>
      </c>
      <c r="E364" s="276" t="s">
        <v>1</v>
      </c>
      <c r="F364" s="277" t="s">
        <v>461</v>
      </c>
      <c r="G364" s="275"/>
      <c r="H364" s="278">
        <v>2</v>
      </c>
      <c r="I364" s="279"/>
      <c r="J364" s="275"/>
      <c r="K364" s="275"/>
      <c r="L364" s="280"/>
      <c r="M364" s="281"/>
      <c r="N364" s="282"/>
      <c r="O364" s="282"/>
      <c r="P364" s="282"/>
      <c r="Q364" s="282"/>
      <c r="R364" s="282"/>
      <c r="S364" s="282"/>
      <c r="T364" s="283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84" t="s">
        <v>169</v>
      </c>
      <c r="AU364" s="284" t="s">
        <v>84</v>
      </c>
      <c r="AV364" s="14" t="s">
        <v>84</v>
      </c>
      <c r="AW364" s="14" t="s">
        <v>30</v>
      </c>
      <c r="AX364" s="14" t="s">
        <v>75</v>
      </c>
      <c r="AY364" s="284" t="s">
        <v>160</v>
      </c>
    </row>
    <row r="365" s="15" customFormat="1">
      <c r="A365" s="15"/>
      <c r="B365" s="285"/>
      <c r="C365" s="286"/>
      <c r="D365" s="265" t="s">
        <v>169</v>
      </c>
      <c r="E365" s="287" t="s">
        <v>1</v>
      </c>
      <c r="F365" s="288" t="s">
        <v>172</v>
      </c>
      <c r="G365" s="286"/>
      <c r="H365" s="289">
        <v>2</v>
      </c>
      <c r="I365" s="290"/>
      <c r="J365" s="286"/>
      <c r="K365" s="286"/>
      <c r="L365" s="291"/>
      <c r="M365" s="292"/>
      <c r="N365" s="293"/>
      <c r="O365" s="293"/>
      <c r="P365" s="293"/>
      <c r="Q365" s="293"/>
      <c r="R365" s="293"/>
      <c r="S365" s="293"/>
      <c r="T365" s="294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295" t="s">
        <v>169</v>
      </c>
      <c r="AU365" s="295" t="s">
        <v>84</v>
      </c>
      <c r="AV365" s="15" t="s">
        <v>167</v>
      </c>
      <c r="AW365" s="15" t="s">
        <v>30</v>
      </c>
      <c r="AX365" s="15" t="s">
        <v>82</v>
      </c>
      <c r="AY365" s="295" t="s">
        <v>160</v>
      </c>
    </row>
    <row r="366" s="2" customFormat="1" ht="24.15" customHeight="1">
      <c r="A366" s="41"/>
      <c r="B366" s="42"/>
      <c r="C366" s="307" t="s">
        <v>462</v>
      </c>
      <c r="D366" s="307" t="s">
        <v>291</v>
      </c>
      <c r="E366" s="308" t="s">
        <v>463</v>
      </c>
      <c r="F366" s="309" t="s">
        <v>464</v>
      </c>
      <c r="G366" s="310" t="s">
        <v>326</v>
      </c>
      <c r="H366" s="311">
        <v>2</v>
      </c>
      <c r="I366" s="312"/>
      <c r="J366" s="313">
        <f>ROUND(I366*H366,2)</f>
        <v>0</v>
      </c>
      <c r="K366" s="309" t="s">
        <v>1</v>
      </c>
      <c r="L366" s="314"/>
      <c r="M366" s="315" t="s">
        <v>1</v>
      </c>
      <c r="N366" s="316" t="s">
        <v>40</v>
      </c>
      <c r="O366" s="94"/>
      <c r="P366" s="260">
        <f>O366*H366</f>
        <v>0</v>
      </c>
      <c r="Q366" s="260">
        <v>0.0060000000000000001</v>
      </c>
      <c r="R366" s="260">
        <f>Q366*H366</f>
        <v>0.012</v>
      </c>
      <c r="S366" s="260">
        <v>0</v>
      </c>
      <c r="T366" s="261">
        <f>S366*H366</f>
        <v>0</v>
      </c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R366" s="262" t="s">
        <v>221</v>
      </c>
      <c r="AT366" s="262" t="s">
        <v>291</v>
      </c>
      <c r="AU366" s="262" t="s">
        <v>84</v>
      </c>
      <c r="AY366" s="18" t="s">
        <v>160</v>
      </c>
      <c r="BE366" s="154">
        <f>IF(N366="základní",J366,0)</f>
        <v>0</v>
      </c>
      <c r="BF366" s="154">
        <f>IF(N366="snížená",J366,0)</f>
        <v>0</v>
      </c>
      <c r="BG366" s="154">
        <f>IF(N366="zákl. přenesená",J366,0)</f>
        <v>0</v>
      </c>
      <c r="BH366" s="154">
        <f>IF(N366="sníž. přenesená",J366,0)</f>
        <v>0</v>
      </c>
      <c r="BI366" s="154">
        <f>IF(N366="nulová",J366,0)</f>
        <v>0</v>
      </c>
      <c r="BJ366" s="18" t="s">
        <v>82</v>
      </c>
      <c r="BK366" s="154">
        <f>ROUND(I366*H366,2)</f>
        <v>0</v>
      </c>
      <c r="BL366" s="18" t="s">
        <v>167</v>
      </c>
      <c r="BM366" s="262" t="s">
        <v>465</v>
      </c>
    </row>
    <row r="367" s="14" customFormat="1">
      <c r="A367" s="14"/>
      <c r="B367" s="274"/>
      <c r="C367" s="275"/>
      <c r="D367" s="265" t="s">
        <v>169</v>
      </c>
      <c r="E367" s="276" t="s">
        <v>1</v>
      </c>
      <c r="F367" s="277" t="s">
        <v>461</v>
      </c>
      <c r="G367" s="275"/>
      <c r="H367" s="278">
        <v>2</v>
      </c>
      <c r="I367" s="279"/>
      <c r="J367" s="275"/>
      <c r="K367" s="275"/>
      <c r="L367" s="280"/>
      <c r="M367" s="281"/>
      <c r="N367" s="282"/>
      <c r="O367" s="282"/>
      <c r="P367" s="282"/>
      <c r="Q367" s="282"/>
      <c r="R367" s="282"/>
      <c r="S367" s="282"/>
      <c r="T367" s="283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84" t="s">
        <v>169</v>
      </c>
      <c r="AU367" s="284" t="s">
        <v>84</v>
      </c>
      <c r="AV367" s="14" t="s">
        <v>84</v>
      </c>
      <c r="AW367" s="14" t="s">
        <v>30</v>
      </c>
      <c r="AX367" s="14" t="s">
        <v>75</v>
      </c>
      <c r="AY367" s="284" t="s">
        <v>160</v>
      </c>
    </row>
    <row r="368" s="15" customFormat="1">
      <c r="A368" s="15"/>
      <c r="B368" s="285"/>
      <c r="C368" s="286"/>
      <c r="D368" s="265" t="s">
        <v>169</v>
      </c>
      <c r="E368" s="287" t="s">
        <v>1</v>
      </c>
      <c r="F368" s="288" t="s">
        <v>172</v>
      </c>
      <c r="G368" s="286"/>
      <c r="H368" s="289">
        <v>2</v>
      </c>
      <c r="I368" s="290"/>
      <c r="J368" s="286"/>
      <c r="K368" s="286"/>
      <c r="L368" s="291"/>
      <c r="M368" s="292"/>
      <c r="N368" s="293"/>
      <c r="O368" s="293"/>
      <c r="P368" s="293"/>
      <c r="Q368" s="293"/>
      <c r="R368" s="293"/>
      <c r="S368" s="293"/>
      <c r="T368" s="294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95" t="s">
        <v>169</v>
      </c>
      <c r="AU368" s="295" t="s">
        <v>84</v>
      </c>
      <c r="AV368" s="15" t="s">
        <v>167</v>
      </c>
      <c r="AW368" s="15" t="s">
        <v>30</v>
      </c>
      <c r="AX368" s="15" t="s">
        <v>82</v>
      </c>
      <c r="AY368" s="295" t="s">
        <v>160</v>
      </c>
    </row>
    <row r="369" s="2" customFormat="1" ht="24.15" customHeight="1">
      <c r="A369" s="41"/>
      <c r="B369" s="42"/>
      <c r="C369" s="251" t="s">
        <v>466</v>
      </c>
      <c r="D369" s="251" t="s">
        <v>162</v>
      </c>
      <c r="E369" s="252" t="s">
        <v>467</v>
      </c>
      <c r="F369" s="253" t="s">
        <v>468</v>
      </c>
      <c r="G369" s="254" t="s">
        <v>326</v>
      </c>
      <c r="H369" s="255">
        <v>1</v>
      </c>
      <c r="I369" s="256"/>
      <c r="J369" s="257">
        <f>ROUND(I369*H369,2)</f>
        <v>0</v>
      </c>
      <c r="K369" s="253" t="s">
        <v>1</v>
      </c>
      <c r="L369" s="44"/>
      <c r="M369" s="258" t="s">
        <v>1</v>
      </c>
      <c r="N369" s="259" t="s">
        <v>40</v>
      </c>
      <c r="O369" s="94"/>
      <c r="P369" s="260">
        <f>O369*H369</f>
        <v>0</v>
      </c>
      <c r="Q369" s="260">
        <v>0.00034000000000000002</v>
      </c>
      <c r="R369" s="260">
        <f>Q369*H369</f>
        <v>0.00034000000000000002</v>
      </c>
      <c r="S369" s="260">
        <v>0</v>
      </c>
      <c r="T369" s="261">
        <f>S369*H369</f>
        <v>0</v>
      </c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R369" s="262" t="s">
        <v>167</v>
      </c>
      <c r="AT369" s="262" t="s">
        <v>162</v>
      </c>
      <c r="AU369" s="262" t="s">
        <v>84</v>
      </c>
      <c r="AY369" s="18" t="s">
        <v>160</v>
      </c>
      <c r="BE369" s="154">
        <f>IF(N369="základní",J369,0)</f>
        <v>0</v>
      </c>
      <c r="BF369" s="154">
        <f>IF(N369="snížená",J369,0)</f>
        <v>0</v>
      </c>
      <c r="BG369" s="154">
        <f>IF(N369="zákl. přenesená",J369,0)</f>
        <v>0</v>
      </c>
      <c r="BH369" s="154">
        <f>IF(N369="sníž. přenesená",J369,0)</f>
        <v>0</v>
      </c>
      <c r="BI369" s="154">
        <f>IF(N369="nulová",J369,0)</f>
        <v>0</v>
      </c>
      <c r="BJ369" s="18" t="s">
        <v>82</v>
      </c>
      <c r="BK369" s="154">
        <f>ROUND(I369*H369,2)</f>
        <v>0</v>
      </c>
      <c r="BL369" s="18" t="s">
        <v>167</v>
      </c>
      <c r="BM369" s="262" t="s">
        <v>469</v>
      </c>
    </row>
    <row r="370" s="14" customFormat="1">
      <c r="A370" s="14"/>
      <c r="B370" s="274"/>
      <c r="C370" s="275"/>
      <c r="D370" s="265" t="s">
        <v>169</v>
      </c>
      <c r="E370" s="276" t="s">
        <v>1</v>
      </c>
      <c r="F370" s="277" t="s">
        <v>470</v>
      </c>
      <c r="G370" s="275"/>
      <c r="H370" s="278">
        <v>1</v>
      </c>
      <c r="I370" s="279"/>
      <c r="J370" s="275"/>
      <c r="K370" s="275"/>
      <c r="L370" s="280"/>
      <c r="M370" s="281"/>
      <c r="N370" s="282"/>
      <c r="O370" s="282"/>
      <c r="P370" s="282"/>
      <c r="Q370" s="282"/>
      <c r="R370" s="282"/>
      <c r="S370" s="282"/>
      <c r="T370" s="283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84" t="s">
        <v>169</v>
      </c>
      <c r="AU370" s="284" t="s">
        <v>84</v>
      </c>
      <c r="AV370" s="14" t="s">
        <v>84</v>
      </c>
      <c r="AW370" s="14" t="s">
        <v>30</v>
      </c>
      <c r="AX370" s="14" t="s">
        <v>75</v>
      </c>
      <c r="AY370" s="284" t="s">
        <v>160</v>
      </c>
    </row>
    <row r="371" s="15" customFormat="1">
      <c r="A371" s="15"/>
      <c r="B371" s="285"/>
      <c r="C371" s="286"/>
      <c r="D371" s="265" t="s">
        <v>169</v>
      </c>
      <c r="E371" s="287" t="s">
        <v>1</v>
      </c>
      <c r="F371" s="288" t="s">
        <v>172</v>
      </c>
      <c r="G371" s="286"/>
      <c r="H371" s="289">
        <v>1</v>
      </c>
      <c r="I371" s="290"/>
      <c r="J371" s="286"/>
      <c r="K371" s="286"/>
      <c r="L371" s="291"/>
      <c r="M371" s="292"/>
      <c r="N371" s="293"/>
      <c r="O371" s="293"/>
      <c r="P371" s="293"/>
      <c r="Q371" s="293"/>
      <c r="R371" s="293"/>
      <c r="S371" s="293"/>
      <c r="T371" s="294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T371" s="295" t="s">
        <v>169</v>
      </c>
      <c r="AU371" s="295" t="s">
        <v>84</v>
      </c>
      <c r="AV371" s="15" t="s">
        <v>167</v>
      </c>
      <c r="AW371" s="15" t="s">
        <v>30</v>
      </c>
      <c r="AX371" s="15" t="s">
        <v>82</v>
      </c>
      <c r="AY371" s="295" t="s">
        <v>160</v>
      </c>
    </row>
    <row r="372" s="2" customFormat="1" ht="14.4" customHeight="1">
      <c r="A372" s="41"/>
      <c r="B372" s="42"/>
      <c r="C372" s="307" t="s">
        <v>471</v>
      </c>
      <c r="D372" s="307" t="s">
        <v>291</v>
      </c>
      <c r="E372" s="308" t="s">
        <v>472</v>
      </c>
      <c r="F372" s="309" t="s">
        <v>473</v>
      </c>
      <c r="G372" s="310" t="s">
        <v>326</v>
      </c>
      <c r="H372" s="311">
        <v>1</v>
      </c>
      <c r="I372" s="312"/>
      <c r="J372" s="313">
        <f>ROUND(I372*H372,2)</f>
        <v>0</v>
      </c>
      <c r="K372" s="309" t="s">
        <v>1</v>
      </c>
      <c r="L372" s="314"/>
      <c r="M372" s="315" t="s">
        <v>1</v>
      </c>
      <c r="N372" s="316" t="s">
        <v>40</v>
      </c>
      <c r="O372" s="94"/>
      <c r="P372" s="260">
        <f>O372*H372</f>
        <v>0</v>
      </c>
      <c r="Q372" s="260">
        <v>0.028400000000000002</v>
      </c>
      <c r="R372" s="260">
        <f>Q372*H372</f>
        <v>0.028400000000000002</v>
      </c>
      <c r="S372" s="260">
        <v>0</v>
      </c>
      <c r="T372" s="261">
        <f>S372*H372</f>
        <v>0</v>
      </c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R372" s="262" t="s">
        <v>221</v>
      </c>
      <c r="AT372" s="262" t="s">
        <v>291</v>
      </c>
      <c r="AU372" s="262" t="s">
        <v>84</v>
      </c>
      <c r="AY372" s="18" t="s">
        <v>160</v>
      </c>
      <c r="BE372" s="154">
        <f>IF(N372="základní",J372,0)</f>
        <v>0</v>
      </c>
      <c r="BF372" s="154">
        <f>IF(N372="snížená",J372,0)</f>
        <v>0</v>
      </c>
      <c r="BG372" s="154">
        <f>IF(N372="zákl. přenesená",J372,0)</f>
        <v>0</v>
      </c>
      <c r="BH372" s="154">
        <f>IF(N372="sníž. přenesená",J372,0)</f>
        <v>0</v>
      </c>
      <c r="BI372" s="154">
        <f>IF(N372="nulová",J372,0)</f>
        <v>0</v>
      </c>
      <c r="BJ372" s="18" t="s">
        <v>82</v>
      </c>
      <c r="BK372" s="154">
        <f>ROUND(I372*H372,2)</f>
        <v>0</v>
      </c>
      <c r="BL372" s="18" t="s">
        <v>167</v>
      </c>
      <c r="BM372" s="262" t="s">
        <v>474</v>
      </c>
    </row>
    <row r="373" s="14" customFormat="1">
      <c r="A373" s="14"/>
      <c r="B373" s="274"/>
      <c r="C373" s="275"/>
      <c r="D373" s="265" t="s">
        <v>169</v>
      </c>
      <c r="E373" s="276" t="s">
        <v>1</v>
      </c>
      <c r="F373" s="277" t="s">
        <v>470</v>
      </c>
      <c r="G373" s="275"/>
      <c r="H373" s="278">
        <v>1</v>
      </c>
      <c r="I373" s="279"/>
      <c r="J373" s="275"/>
      <c r="K373" s="275"/>
      <c r="L373" s="280"/>
      <c r="M373" s="281"/>
      <c r="N373" s="282"/>
      <c r="O373" s="282"/>
      <c r="P373" s="282"/>
      <c r="Q373" s="282"/>
      <c r="R373" s="282"/>
      <c r="S373" s="282"/>
      <c r="T373" s="283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84" t="s">
        <v>169</v>
      </c>
      <c r="AU373" s="284" t="s">
        <v>84</v>
      </c>
      <c r="AV373" s="14" t="s">
        <v>84</v>
      </c>
      <c r="AW373" s="14" t="s">
        <v>30</v>
      </c>
      <c r="AX373" s="14" t="s">
        <v>75</v>
      </c>
      <c r="AY373" s="284" t="s">
        <v>160</v>
      </c>
    </row>
    <row r="374" s="15" customFormat="1">
      <c r="A374" s="15"/>
      <c r="B374" s="285"/>
      <c r="C374" s="286"/>
      <c r="D374" s="265" t="s">
        <v>169</v>
      </c>
      <c r="E374" s="287" t="s">
        <v>1</v>
      </c>
      <c r="F374" s="288" t="s">
        <v>172</v>
      </c>
      <c r="G374" s="286"/>
      <c r="H374" s="289">
        <v>1</v>
      </c>
      <c r="I374" s="290"/>
      <c r="J374" s="286"/>
      <c r="K374" s="286"/>
      <c r="L374" s="291"/>
      <c r="M374" s="292"/>
      <c r="N374" s="293"/>
      <c r="O374" s="293"/>
      <c r="P374" s="293"/>
      <c r="Q374" s="293"/>
      <c r="R374" s="293"/>
      <c r="S374" s="293"/>
      <c r="T374" s="294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95" t="s">
        <v>169</v>
      </c>
      <c r="AU374" s="295" t="s">
        <v>84</v>
      </c>
      <c r="AV374" s="15" t="s">
        <v>167</v>
      </c>
      <c r="AW374" s="15" t="s">
        <v>30</v>
      </c>
      <c r="AX374" s="15" t="s">
        <v>82</v>
      </c>
      <c r="AY374" s="295" t="s">
        <v>160</v>
      </c>
    </row>
    <row r="375" s="2" customFormat="1" ht="14.4" customHeight="1">
      <c r="A375" s="41"/>
      <c r="B375" s="42"/>
      <c r="C375" s="251" t="s">
        <v>475</v>
      </c>
      <c r="D375" s="251" t="s">
        <v>162</v>
      </c>
      <c r="E375" s="252" t="s">
        <v>476</v>
      </c>
      <c r="F375" s="253" t="s">
        <v>477</v>
      </c>
      <c r="G375" s="254" t="s">
        <v>326</v>
      </c>
      <c r="H375" s="255">
        <v>2</v>
      </c>
      <c r="I375" s="256"/>
      <c r="J375" s="257">
        <f>ROUND(I375*H375,2)</f>
        <v>0</v>
      </c>
      <c r="K375" s="253" t="s">
        <v>1</v>
      </c>
      <c r="L375" s="44"/>
      <c r="M375" s="258" t="s">
        <v>1</v>
      </c>
      <c r="N375" s="259" t="s">
        <v>40</v>
      </c>
      <c r="O375" s="94"/>
      <c r="P375" s="260">
        <f>O375*H375</f>
        <v>0</v>
      </c>
      <c r="Q375" s="260">
        <v>0.12303160000000001</v>
      </c>
      <c r="R375" s="260">
        <f>Q375*H375</f>
        <v>0.24606320000000001</v>
      </c>
      <c r="S375" s="260">
        <v>0</v>
      </c>
      <c r="T375" s="261">
        <f>S375*H375</f>
        <v>0</v>
      </c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R375" s="262" t="s">
        <v>167</v>
      </c>
      <c r="AT375" s="262" t="s">
        <v>162</v>
      </c>
      <c r="AU375" s="262" t="s">
        <v>84</v>
      </c>
      <c r="AY375" s="18" t="s">
        <v>160</v>
      </c>
      <c r="BE375" s="154">
        <f>IF(N375="základní",J375,0)</f>
        <v>0</v>
      </c>
      <c r="BF375" s="154">
        <f>IF(N375="snížená",J375,0)</f>
        <v>0</v>
      </c>
      <c r="BG375" s="154">
        <f>IF(N375="zákl. přenesená",J375,0)</f>
        <v>0</v>
      </c>
      <c r="BH375" s="154">
        <f>IF(N375="sníž. přenesená",J375,0)</f>
        <v>0</v>
      </c>
      <c r="BI375" s="154">
        <f>IF(N375="nulová",J375,0)</f>
        <v>0</v>
      </c>
      <c r="BJ375" s="18" t="s">
        <v>82</v>
      </c>
      <c r="BK375" s="154">
        <f>ROUND(I375*H375,2)</f>
        <v>0</v>
      </c>
      <c r="BL375" s="18" t="s">
        <v>167</v>
      </c>
      <c r="BM375" s="262" t="s">
        <v>478</v>
      </c>
    </row>
    <row r="376" s="14" customFormat="1">
      <c r="A376" s="14"/>
      <c r="B376" s="274"/>
      <c r="C376" s="275"/>
      <c r="D376" s="265" t="s">
        <v>169</v>
      </c>
      <c r="E376" s="276" t="s">
        <v>1</v>
      </c>
      <c r="F376" s="277" t="s">
        <v>479</v>
      </c>
      <c r="G376" s="275"/>
      <c r="H376" s="278">
        <v>2</v>
      </c>
      <c r="I376" s="279"/>
      <c r="J376" s="275"/>
      <c r="K376" s="275"/>
      <c r="L376" s="280"/>
      <c r="M376" s="281"/>
      <c r="N376" s="282"/>
      <c r="O376" s="282"/>
      <c r="P376" s="282"/>
      <c r="Q376" s="282"/>
      <c r="R376" s="282"/>
      <c r="S376" s="282"/>
      <c r="T376" s="283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84" t="s">
        <v>169</v>
      </c>
      <c r="AU376" s="284" t="s">
        <v>84</v>
      </c>
      <c r="AV376" s="14" t="s">
        <v>84</v>
      </c>
      <c r="AW376" s="14" t="s">
        <v>30</v>
      </c>
      <c r="AX376" s="14" t="s">
        <v>75</v>
      </c>
      <c r="AY376" s="284" t="s">
        <v>160</v>
      </c>
    </row>
    <row r="377" s="15" customFormat="1">
      <c r="A377" s="15"/>
      <c r="B377" s="285"/>
      <c r="C377" s="286"/>
      <c r="D377" s="265" t="s">
        <v>169</v>
      </c>
      <c r="E377" s="287" t="s">
        <v>1</v>
      </c>
      <c r="F377" s="288" t="s">
        <v>172</v>
      </c>
      <c r="G377" s="286"/>
      <c r="H377" s="289">
        <v>2</v>
      </c>
      <c r="I377" s="290"/>
      <c r="J377" s="286"/>
      <c r="K377" s="286"/>
      <c r="L377" s="291"/>
      <c r="M377" s="292"/>
      <c r="N377" s="293"/>
      <c r="O377" s="293"/>
      <c r="P377" s="293"/>
      <c r="Q377" s="293"/>
      <c r="R377" s="293"/>
      <c r="S377" s="293"/>
      <c r="T377" s="294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95" t="s">
        <v>169</v>
      </c>
      <c r="AU377" s="295" t="s">
        <v>84</v>
      </c>
      <c r="AV377" s="15" t="s">
        <v>167</v>
      </c>
      <c r="AW377" s="15" t="s">
        <v>30</v>
      </c>
      <c r="AX377" s="15" t="s">
        <v>82</v>
      </c>
      <c r="AY377" s="295" t="s">
        <v>160</v>
      </c>
    </row>
    <row r="378" s="2" customFormat="1" ht="14.4" customHeight="1">
      <c r="A378" s="41"/>
      <c r="B378" s="42"/>
      <c r="C378" s="307" t="s">
        <v>480</v>
      </c>
      <c r="D378" s="307" t="s">
        <v>291</v>
      </c>
      <c r="E378" s="308" t="s">
        <v>481</v>
      </c>
      <c r="F378" s="309" t="s">
        <v>482</v>
      </c>
      <c r="G378" s="310" t="s">
        <v>326</v>
      </c>
      <c r="H378" s="311">
        <v>2</v>
      </c>
      <c r="I378" s="312"/>
      <c r="J378" s="313">
        <f>ROUND(I378*H378,2)</f>
        <v>0</v>
      </c>
      <c r="K378" s="309" t="s">
        <v>1</v>
      </c>
      <c r="L378" s="314"/>
      <c r="M378" s="315" t="s">
        <v>1</v>
      </c>
      <c r="N378" s="316" t="s">
        <v>40</v>
      </c>
      <c r="O378" s="94"/>
      <c r="P378" s="260">
        <f>O378*H378</f>
        <v>0</v>
      </c>
      <c r="Q378" s="260">
        <v>0.014</v>
      </c>
      <c r="R378" s="260">
        <f>Q378*H378</f>
        <v>0.028000000000000001</v>
      </c>
      <c r="S378" s="260">
        <v>0</v>
      </c>
      <c r="T378" s="261">
        <f>S378*H378</f>
        <v>0</v>
      </c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R378" s="262" t="s">
        <v>221</v>
      </c>
      <c r="AT378" s="262" t="s">
        <v>291</v>
      </c>
      <c r="AU378" s="262" t="s">
        <v>84</v>
      </c>
      <c r="AY378" s="18" t="s">
        <v>160</v>
      </c>
      <c r="BE378" s="154">
        <f>IF(N378="základní",J378,0)</f>
        <v>0</v>
      </c>
      <c r="BF378" s="154">
        <f>IF(N378="snížená",J378,0)</f>
        <v>0</v>
      </c>
      <c r="BG378" s="154">
        <f>IF(N378="zákl. přenesená",J378,0)</f>
        <v>0</v>
      </c>
      <c r="BH378" s="154">
        <f>IF(N378="sníž. přenesená",J378,0)</f>
        <v>0</v>
      </c>
      <c r="BI378" s="154">
        <f>IF(N378="nulová",J378,0)</f>
        <v>0</v>
      </c>
      <c r="BJ378" s="18" t="s">
        <v>82</v>
      </c>
      <c r="BK378" s="154">
        <f>ROUND(I378*H378,2)</f>
        <v>0</v>
      </c>
      <c r="BL378" s="18" t="s">
        <v>167</v>
      </c>
      <c r="BM378" s="262" t="s">
        <v>483</v>
      </c>
    </row>
    <row r="379" s="14" customFormat="1">
      <c r="A379" s="14"/>
      <c r="B379" s="274"/>
      <c r="C379" s="275"/>
      <c r="D379" s="265" t="s">
        <v>169</v>
      </c>
      <c r="E379" s="276" t="s">
        <v>1</v>
      </c>
      <c r="F379" s="277" t="s">
        <v>484</v>
      </c>
      <c r="G379" s="275"/>
      <c r="H379" s="278">
        <v>2</v>
      </c>
      <c r="I379" s="279"/>
      <c r="J379" s="275"/>
      <c r="K379" s="275"/>
      <c r="L379" s="280"/>
      <c r="M379" s="281"/>
      <c r="N379" s="282"/>
      <c r="O379" s="282"/>
      <c r="P379" s="282"/>
      <c r="Q379" s="282"/>
      <c r="R379" s="282"/>
      <c r="S379" s="282"/>
      <c r="T379" s="283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84" t="s">
        <v>169</v>
      </c>
      <c r="AU379" s="284" t="s">
        <v>84</v>
      </c>
      <c r="AV379" s="14" t="s">
        <v>84</v>
      </c>
      <c r="AW379" s="14" t="s">
        <v>30</v>
      </c>
      <c r="AX379" s="14" t="s">
        <v>75</v>
      </c>
      <c r="AY379" s="284" t="s">
        <v>160</v>
      </c>
    </row>
    <row r="380" s="15" customFormat="1">
      <c r="A380" s="15"/>
      <c r="B380" s="285"/>
      <c r="C380" s="286"/>
      <c r="D380" s="265" t="s">
        <v>169</v>
      </c>
      <c r="E380" s="287" t="s">
        <v>1</v>
      </c>
      <c r="F380" s="288" t="s">
        <v>172</v>
      </c>
      <c r="G380" s="286"/>
      <c r="H380" s="289">
        <v>2</v>
      </c>
      <c r="I380" s="290"/>
      <c r="J380" s="286"/>
      <c r="K380" s="286"/>
      <c r="L380" s="291"/>
      <c r="M380" s="292"/>
      <c r="N380" s="293"/>
      <c r="O380" s="293"/>
      <c r="P380" s="293"/>
      <c r="Q380" s="293"/>
      <c r="R380" s="293"/>
      <c r="S380" s="293"/>
      <c r="T380" s="294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95" t="s">
        <v>169</v>
      </c>
      <c r="AU380" s="295" t="s">
        <v>84</v>
      </c>
      <c r="AV380" s="15" t="s">
        <v>167</v>
      </c>
      <c r="AW380" s="15" t="s">
        <v>30</v>
      </c>
      <c r="AX380" s="15" t="s">
        <v>82</v>
      </c>
      <c r="AY380" s="295" t="s">
        <v>160</v>
      </c>
    </row>
    <row r="381" s="2" customFormat="1" ht="14.4" customHeight="1">
      <c r="A381" s="41"/>
      <c r="B381" s="42"/>
      <c r="C381" s="307" t="s">
        <v>485</v>
      </c>
      <c r="D381" s="307" t="s">
        <v>291</v>
      </c>
      <c r="E381" s="308" t="s">
        <v>486</v>
      </c>
      <c r="F381" s="309" t="s">
        <v>487</v>
      </c>
      <c r="G381" s="310" t="s">
        <v>326</v>
      </c>
      <c r="H381" s="311">
        <v>2</v>
      </c>
      <c r="I381" s="312"/>
      <c r="J381" s="313">
        <f>ROUND(I381*H381,2)</f>
        <v>0</v>
      </c>
      <c r="K381" s="309" t="s">
        <v>1</v>
      </c>
      <c r="L381" s="314"/>
      <c r="M381" s="315" t="s">
        <v>1</v>
      </c>
      <c r="N381" s="316" t="s">
        <v>40</v>
      </c>
      <c r="O381" s="94"/>
      <c r="P381" s="260">
        <f>O381*H381</f>
        <v>0</v>
      </c>
      <c r="Q381" s="260">
        <v>0.01</v>
      </c>
      <c r="R381" s="260">
        <f>Q381*H381</f>
        <v>0.02</v>
      </c>
      <c r="S381" s="260">
        <v>0</v>
      </c>
      <c r="T381" s="261">
        <f>S381*H381</f>
        <v>0</v>
      </c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R381" s="262" t="s">
        <v>221</v>
      </c>
      <c r="AT381" s="262" t="s">
        <v>291</v>
      </c>
      <c r="AU381" s="262" t="s">
        <v>84</v>
      </c>
      <c r="AY381" s="18" t="s">
        <v>160</v>
      </c>
      <c r="BE381" s="154">
        <f>IF(N381="základní",J381,0)</f>
        <v>0</v>
      </c>
      <c r="BF381" s="154">
        <f>IF(N381="snížená",J381,0)</f>
        <v>0</v>
      </c>
      <c r="BG381" s="154">
        <f>IF(N381="zákl. přenesená",J381,0)</f>
        <v>0</v>
      </c>
      <c r="BH381" s="154">
        <f>IF(N381="sníž. přenesená",J381,0)</f>
        <v>0</v>
      </c>
      <c r="BI381" s="154">
        <f>IF(N381="nulová",J381,0)</f>
        <v>0</v>
      </c>
      <c r="BJ381" s="18" t="s">
        <v>82</v>
      </c>
      <c r="BK381" s="154">
        <f>ROUND(I381*H381,2)</f>
        <v>0</v>
      </c>
      <c r="BL381" s="18" t="s">
        <v>167</v>
      </c>
      <c r="BM381" s="262" t="s">
        <v>488</v>
      </c>
    </row>
    <row r="382" s="14" customFormat="1">
      <c r="A382" s="14"/>
      <c r="B382" s="274"/>
      <c r="C382" s="275"/>
      <c r="D382" s="265" t="s">
        <v>169</v>
      </c>
      <c r="E382" s="276" t="s">
        <v>1</v>
      </c>
      <c r="F382" s="277" t="s">
        <v>489</v>
      </c>
      <c r="G382" s="275"/>
      <c r="H382" s="278">
        <v>2</v>
      </c>
      <c r="I382" s="279"/>
      <c r="J382" s="275"/>
      <c r="K382" s="275"/>
      <c r="L382" s="280"/>
      <c r="M382" s="281"/>
      <c r="N382" s="282"/>
      <c r="O382" s="282"/>
      <c r="P382" s="282"/>
      <c r="Q382" s="282"/>
      <c r="R382" s="282"/>
      <c r="S382" s="282"/>
      <c r="T382" s="283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84" t="s">
        <v>169</v>
      </c>
      <c r="AU382" s="284" t="s">
        <v>84</v>
      </c>
      <c r="AV382" s="14" t="s">
        <v>84</v>
      </c>
      <c r="AW382" s="14" t="s">
        <v>30</v>
      </c>
      <c r="AX382" s="14" t="s">
        <v>75</v>
      </c>
      <c r="AY382" s="284" t="s">
        <v>160</v>
      </c>
    </row>
    <row r="383" s="15" customFormat="1">
      <c r="A383" s="15"/>
      <c r="B383" s="285"/>
      <c r="C383" s="286"/>
      <c r="D383" s="265" t="s">
        <v>169</v>
      </c>
      <c r="E383" s="287" t="s">
        <v>1</v>
      </c>
      <c r="F383" s="288" t="s">
        <v>172</v>
      </c>
      <c r="G383" s="286"/>
      <c r="H383" s="289">
        <v>2</v>
      </c>
      <c r="I383" s="290"/>
      <c r="J383" s="286"/>
      <c r="K383" s="286"/>
      <c r="L383" s="291"/>
      <c r="M383" s="292"/>
      <c r="N383" s="293"/>
      <c r="O383" s="293"/>
      <c r="P383" s="293"/>
      <c r="Q383" s="293"/>
      <c r="R383" s="293"/>
      <c r="S383" s="293"/>
      <c r="T383" s="294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95" t="s">
        <v>169</v>
      </c>
      <c r="AU383" s="295" t="s">
        <v>84</v>
      </c>
      <c r="AV383" s="15" t="s">
        <v>167</v>
      </c>
      <c r="AW383" s="15" t="s">
        <v>30</v>
      </c>
      <c r="AX383" s="15" t="s">
        <v>82</v>
      </c>
      <c r="AY383" s="295" t="s">
        <v>160</v>
      </c>
    </row>
    <row r="384" s="2" customFormat="1" ht="14.4" customHeight="1">
      <c r="A384" s="41"/>
      <c r="B384" s="42"/>
      <c r="C384" s="251" t="s">
        <v>490</v>
      </c>
      <c r="D384" s="251" t="s">
        <v>162</v>
      </c>
      <c r="E384" s="252" t="s">
        <v>491</v>
      </c>
      <c r="F384" s="253" t="s">
        <v>492</v>
      </c>
      <c r="G384" s="254" t="s">
        <v>326</v>
      </c>
      <c r="H384" s="255">
        <v>1</v>
      </c>
      <c r="I384" s="256"/>
      <c r="J384" s="257">
        <f>ROUND(I384*H384,2)</f>
        <v>0</v>
      </c>
      <c r="K384" s="253" t="s">
        <v>1</v>
      </c>
      <c r="L384" s="44"/>
      <c r="M384" s="258" t="s">
        <v>1</v>
      </c>
      <c r="N384" s="259" t="s">
        <v>40</v>
      </c>
      <c r="O384" s="94"/>
      <c r="P384" s="260">
        <f>O384*H384</f>
        <v>0</v>
      </c>
      <c r="Q384" s="260">
        <v>0.32905679999999998</v>
      </c>
      <c r="R384" s="260">
        <f>Q384*H384</f>
        <v>0.32905679999999998</v>
      </c>
      <c r="S384" s="260">
        <v>0</v>
      </c>
      <c r="T384" s="261">
        <f>S384*H384</f>
        <v>0</v>
      </c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R384" s="262" t="s">
        <v>167</v>
      </c>
      <c r="AT384" s="262" t="s">
        <v>162</v>
      </c>
      <c r="AU384" s="262" t="s">
        <v>84</v>
      </c>
      <c r="AY384" s="18" t="s">
        <v>160</v>
      </c>
      <c r="BE384" s="154">
        <f>IF(N384="základní",J384,0)</f>
        <v>0</v>
      </c>
      <c r="BF384" s="154">
        <f>IF(N384="snížená",J384,0)</f>
        <v>0</v>
      </c>
      <c r="BG384" s="154">
        <f>IF(N384="zákl. přenesená",J384,0)</f>
        <v>0</v>
      </c>
      <c r="BH384" s="154">
        <f>IF(N384="sníž. přenesená",J384,0)</f>
        <v>0</v>
      </c>
      <c r="BI384" s="154">
        <f>IF(N384="nulová",J384,0)</f>
        <v>0</v>
      </c>
      <c r="BJ384" s="18" t="s">
        <v>82</v>
      </c>
      <c r="BK384" s="154">
        <f>ROUND(I384*H384,2)</f>
        <v>0</v>
      </c>
      <c r="BL384" s="18" t="s">
        <v>167</v>
      </c>
      <c r="BM384" s="262" t="s">
        <v>493</v>
      </c>
    </row>
    <row r="385" s="14" customFormat="1">
      <c r="A385" s="14"/>
      <c r="B385" s="274"/>
      <c r="C385" s="275"/>
      <c r="D385" s="265" t="s">
        <v>169</v>
      </c>
      <c r="E385" s="276" t="s">
        <v>1</v>
      </c>
      <c r="F385" s="277" t="s">
        <v>494</v>
      </c>
      <c r="G385" s="275"/>
      <c r="H385" s="278">
        <v>1</v>
      </c>
      <c r="I385" s="279"/>
      <c r="J385" s="275"/>
      <c r="K385" s="275"/>
      <c r="L385" s="280"/>
      <c r="M385" s="281"/>
      <c r="N385" s="282"/>
      <c r="O385" s="282"/>
      <c r="P385" s="282"/>
      <c r="Q385" s="282"/>
      <c r="R385" s="282"/>
      <c r="S385" s="282"/>
      <c r="T385" s="283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84" t="s">
        <v>169</v>
      </c>
      <c r="AU385" s="284" t="s">
        <v>84</v>
      </c>
      <c r="AV385" s="14" t="s">
        <v>84</v>
      </c>
      <c r="AW385" s="14" t="s">
        <v>30</v>
      </c>
      <c r="AX385" s="14" t="s">
        <v>75</v>
      </c>
      <c r="AY385" s="284" t="s">
        <v>160</v>
      </c>
    </row>
    <row r="386" s="15" customFormat="1">
      <c r="A386" s="15"/>
      <c r="B386" s="285"/>
      <c r="C386" s="286"/>
      <c r="D386" s="265" t="s">
        <v>169</v>
      </c>
      <c r="E386" s="287" t="s">
        <v>1</v>
      </c>
      <c r="F386" s="288" t="s">
        <v>172</v>
      </c>
      <c r="G386" s="286"/>
      <c r="H386" s="289">
        <v>1</v>
      </c>
      <c r="I386" s="290"/>
      <c r="J386" s="286"/>
      <c r="K386" s="286"/>
      <c r="L386" s="291"/>
      <c r="M386" s="292"/>
      <c r="N386" s="293"/>
      <c r="O386" s="293"/>
      <c r="P386" s="293"/>
      <c r="Q386" s="293"/>
      <c r="R386" s="293"/>
      <c r="S386" s="293"/>
      <c r="T386" s="294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T386" s="295" t="s">
        <v>169</v>
      </c>
      <c r="AU386" s="295" t="s">
        <v>84</v>
      </c>
      <c r="AV386" s="15" t="s">
        <v>167</v>
      </c>
      <c r="AW386" s="15" t="s">
        <v>30</v>
      </c>
      <c r="AX386" s="15" t="s">
        <v>82</v>
      </c>
      <c r="AY386" s="295" t="s">
        <v>160</v>
      </c>
    </row>
    <row r="387" s="2" customFormat="1" ht="14.4" customHeight="1">
      <c r="A387" s="41"/>
      <c r="B387" s="42"/>
      <c r="C387" s="307" t="s">
        <v>495</v>
      </c>
      <c r="D387" s="307" t="s">
        <v>291</v>
      </c>
      <c r="E387" s="308" t="s">
        <v>496</v>
      </c>
      <c r="F387" s="309" t="s">
        <v>497</v>
      </c>
      <c r="G387" s="310" t="s">
        <v>326</v>
      </c>
      <c r="H387" s="311">
        <v>1</v>
      </c>
      <c r="I387" s="312"/>
      <c r="J387" s="313">
        <f>ROUND(I387*H387,2)</f>
        <v>0</v>
      </c>
      <c r="K387" s="309" t="s">
        <v>1</v>
      </c>
      <c r="L387" s="314"/>
      <c r="M387" s="315" t="s">
        <v>1</v>
      </c>
      <c r="N387" s="316" t="s">
        <v>40</v>
      </c>
      <c r="O387" s="94"/>
      <c r="P387" s="260">
        <f>O387*H387</f>
        <v>0</v>
      </c>
      <c r="Q387" s="260">
        <v>0.029999999999999999</v>
      </c>
      <c r="R387" s="260">
        <f>Q387*H387</f>
        <v>0.029999999999999999</v>
      </c>
      <c r="S387" s="260">
        <v>0</v>
      </c>
      <c r="T387" s="261">
        <f>S387*H387</f>
        <v>0</v>
      </c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R387" s="262" t="s">
        <v>221</v>
      </c>
      <c r="AT387" s="262" t="s">
        <v>291</v>
      </c>
      <c r="AU387" s="262" t="s">
        <v>84</v>
      </c>
      <c r="AY387" s="18" t="s">
        <v>160</v>
      </c>
      <c r="BE387" s="154">
        <f>IF(N387="základní",J387,0)</f>
        <v>0</v>
      </c>
      <c r="BF387" s="154">
        <f>IF(N387="snížená",J387,0)</f>
        <v>0</v>
      </c>
      <c r="BG387" s="154">
        <f>IF(N387="zákl. přenesená",J387,0)</f>
        <v>0</v>
      </c>
      <c r="BH387" s="154">
        <f>IF(N387="sníž. přenesená",J387,0)</f>
        <v>0</v>
      </c>
      <c r="BI387" s="154">
        <f>IF(N387="nulová",J387,0)</f>
        <v>0</v>
      </c>
      <c r="BJ387" s="18" t="s">
        <v>82</v>
      </c>
      <c r="BK387" s="154">
        <f>ROUND(I387*H387,2)</f>
        <v>0</v>
      </c>
      <c r="BL387" s="18" t="s">
        <v>167</v>
      </c>
      <c r="BM387" s="262" t="s">
        <v>498</v>
      </c>
    </row>
    <row r="388" s="14" customFormat="1">
      <c r="A388" s="14"/>
      <c r="B388" s="274"/>
      <c r="C388" s="275"/>
      <c r="D388" s="265" t="s">
        <v>169</v>
      </c>
      <c r="E388" s="276" t="s">
        <v>1</v>
      </c>
      <c r="F388" s="277" t="s">
        <v>470</v>
      </c>
      <c r="G388" s="275"/>
      <c r="H388" s="278">
        <v>1</v>
      </c>
      <c r="I388" s="279"/>
      <c r="J388" s="275"/>
      <c r="K388" s="275"/>
      <c r="L388" s="280"/>
      <c r="M388" s="281"/>
      <c r="N388" s="282"/>
      <c r="O388" s="282"/>
      <c r="P388" s="282"/>
      <c r="Q388" s="282"/>
      <c r="R388" s="282"/>
      <c r="S388" s="282"/>
      <c r="T388" s="283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84" t="s">
        <v>169</v>
      </c>
      <c r="AU388" s="284" t="s">
        <v>84</v>
      </c>
      <c r="AV388" s="14" t="s">
        <v>84</v>
      </c>
      <c r="AW388" s="14" t="s">
        <v>30</v>
      </c>
      <c r="AX388" s="14" t="s">
        <v>75</v>
      </c>
      <c r="AY388" s="284" t="s">
        <v>160</v>
      </c>
    </row>
    <row r="389" s="15" customFormat="1">
      <c r="A389" s="15"/>
      <c r="B389" s="285"/>
      <c r="C389" s="286"/>
      <c r="D389" s="265" t="s">
        <v>169</v>
      </c>
      <c r="E389" s="287" t="s">
        <v>1</v>
      </c>
      <c r="F389" s="288" t="s">
        <v>172</v>
      </c>
      <c r="G389" s="286"/>
      <c r="H389" s="289">
        <v>1</v>
      </c>
      <c r="I389" s="290"/>
      <c r="J389" s="286"/>
      <c r="K389" s="286"/>
      <c r="L389" s="291"/>
      <c r="M389" s="292"/>
      <c r="N389" s="293"/>
      <c r="O389" s="293"/>
      <c r="P389" s="293"/>
      <c r="Q389" s="293"/>
      <c r="R389" s="293"/>
      <c r="S389" s="293"/>
      <c r="T389" s="294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295" t="s">
        <v>169</v>
      </c>
      <c r="AU389" s="295" t="s">
        <v>84</v>
      </c>
      <c r="AV389" s="15" t="s">
        <v>167</v>
      </c>
      <c r="AW389" s="15" t="s">
        <v>30</v>
      </c>
      <c r="AX389" s="15" t="s">
        <v>82</v>
      </c>
      <c r="AY389" s="295" t="s">
        <v>160</v>
      </c>
    </row>
    <row r="390" s="2" customFormat="1" ht="14.4" customHeight="1">
      <c r="A390" s="41"/>
      <c r="B390" s="42"/>
      <c r="C390" s="307" t="s">
        <v>499</v>
      </c>
      <c r="D390" s="307" t="s">
        <v>291</v>
      </c>
      <c r="E390" s="308" t="s">
        <v>500</v>
      </c>
      <c r="F390" s="309" t="s">
        <v>501</v>
      </c>
      <c r="G390" s="310" t="s">
        <v>326</v>
      </c>
      <c r="H390" s="311">
        <v>1</v>
      </c>
      <c r="I390" s="312"/>
      <c r="J390" s="313">
        <f>ROUND(I390*H390,2)</f>
        <v>0</v>
      </c>
      <c r="K390" s="309" t="s">
        <v>1</v>
      </c>
      <c r="L390" s="314"/>
      <c r="M390" s="315" t="s">
        <v>1</v>
      </c>
      <c r="N390" s="316" t="s">
        <v>40</v>
      </c>
      <c r="O390" s="94"/>
      <c r="P390" s="260">
        <f>O390*H390</f>
        <v>0</v>
      </c>
      <c r="Q390" s="260">
        <v>0.014999999999999999</v>
      </c>
      <c r="R390" s="260">
        <f>Q390*H390</f>
        <v>0.014999999999999999</v>
      </c>
      <c r="S390" s="260">
        <v>0</v>
      </c>
      <c r="T390" s="261">
        <f>S390*H390</f>
        <v>0</v>
      </c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R390" s="262" t="s">
        <v>221</v>
      </c>
      <c r="AT390" s="262" t="s">
        <v>291</v>
      </c>
      <c r="AU390" s="262" t="s">
        <v>84</v>
      </c>
      <c r="AY390" s="18" t="s">
        <v>160</v>
      </c>
      <c r="BE390" s="154">
        <f>IF(N390="základní",J390,0)</f>
        <v>0</v>
      </c>
      <c r="BF390" s="154">
        <f>IF(N390="snížená",J390,0)</f>
        <v>0</v>
      </c>
      <c r="BG390" s="154">
        <f>IF(N390="zákl. přenesená",J390,0)</f>
        <v>0</v>
      </c>
      <c r="BH390" s="154">
        <f>IF(N390="sníž. přenesená",J390,0)</f>
        <v>0</v>
      </c>
      <c r="BI390" s="154">
        <f>IF(N390="nulová",J390,0)</f>
        <v>0</v>
      </c>
      <c r="BJ390" s="18" t="s">
        <v>82</v>
      </c>
      <c r="BK390" s="154">
        <f>ROUND(I390*H390,2)</f>
        <v>0</v>
      </c>
      <c r="BL390" s="18" t="s">
        <v>167</v>
      </c>
      <c r="BM390" s="262" t="s">
        <v>502</v>
      </c>
    </row>
    <row r="391" s="14" customFormat="1">
      <c r="A391" s="14"/>
      <c r="B391" s="274"/>
      <c r="C391" s="275"/>
      <c r="D391" s="265" t="s">
        <v>169</v>
      </c>
      <c r="E391" s="276" t="s">
        <v>1</v>
      </c>
      <c r="F391" s="277" t="s">
        <v>503</v>
      </c>
      <c r="G391" s="275"/>
      <c r="H391" s="278">
        <v>1</v>
      </c>
      <c r="I391" s="279"/>
      <c r="J391" s="275"/>
      <c r="K391" s="275"/>
      <c r="L391" s="280"/>
      <c r="M391" s="281"/>
      <c r="N391" s="282"/>
      <c r="O391" s="282"/>
      <c r="P391" s="282"/>
      <c r="Q391" s="282"/>
      <c r="R391" s="282"/>
      <c r="S391" s="282"/>
      <c r="T391" s="283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84" t="s">
        <v>169</v>
      </c>
      <c r="AU391" s="284" t="s">
        <v>84</v>
      </c>
      <c r="AV391" s="14" t="s">
        <v>84</v>
      </c>
      <c r="AW391" s="14" t="s">
        <v>30</v>
      </c>
      <c r="AX391" s="14" t="s">
        <v>75</v>
      </c>
      <c r="AY391" s="284" t="s">
        <v>160</v>
      </c>
    </row>
    <row r="392" s="15" customFormat="1">
      <c r="A392" s="15"/>
      <c r="B392" s="285"/>
      <c r="C392" s="286"/>
      <c r="D392" s="265" t="s">
        <v>169</v>
      </c>
      <c r="E392" s="287" t="s">
        <v>1</v>
      </c>
      <c r="F392" s="288" t="s">
        <v>172</v>
      </c>
      <c r="G392" s="286"/>
      <c r="H392" s="289">
        <v>1</v>
      </c>
      <c r="I392" s="290"/>
      <c r="J392" s="286"/>
      <c r="K392" s="286"/>
      <c r="L392" s="291"/>
      <c r="M392" s="292"/>
      <c r="N392" s="293"/>
      <c r="O392" s="293"/>
      <c r="P392" s="293"/>
      <c r="Q392" s="293"/>
      <c r="R392" s="293"/>
      <c r="S392" s="293"/>
      <c r="T392" s="294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T392" s="295" t="s">
        <v>169</v>
      </c>
      <c r="AU392" s="295" t="s">
        <v>84</v>
      </c>
      <c r="AV392" s="15" t="s">
        <v>167</v>
      </c>
      <c r="AW392" s="15" t="s">
        <v>30</v>
      </c>
      <c r="AX392" s="15" t="s">
        <v>82</v>
      </c>
      <c r="AY392" s="295" t="s">
        <v>160</v>
      </c>
    </row>
    <row r="393" s="2" customFormat="1" ht="24.15" customHeight="1">
      <c r="A393" s="41"/>
      <c r="B393" s="42"/>
      <c r="C393" s="251" t="s">
        <v>504</v>
      </c>
      <c r="D393" s="251" t="s">
        <v>162</v>
      </c>
      <c r="E393" s="252" t="s">
        <v>505</v>
      </c>
      <c r="F393" s="253" t="s">
        <v>506</v>
      </c>
      <c r="G393" s="254" t="s">
        <v>326</v>
      </c>
      <c r="H393" s="255">
        <v>3</v>
      </c>
      <c r="I393" s="256"/>
      <c r="J393" s="257">
        <f>ROUND(I393*H393,2)</f>
        <v>0</v>
      </c>
      <c r="K393" s="253" t="s">
        <v>1</v>
      </c>
      <c r="L393" s="44"/>
      <c r="M393" s="258" t="s">
        <v>1</v>
      </c>
      <c r="N393" s="259" t="s">
        <v>40</v>
      </c>
      <c r="O393" s="94"/>
      <c r="P393" s="260">
        <f>O393*H393</f>
        <v>0</v>
      </c>
      <c r="Q393" s="260">
        <v>0</v>
      </c>
      <c r="R393" s="260">
        <f>Q393*H393</f>
        <v>0</v>
      </c>
      <c r="S393" s="260">
        <v>0</v>
      </c>
      <c r="T393" s="261">
        <f>S393*H393</f>
        <v>0</v>
      </c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R393" s="262" t="s">
        <v>507</v>
      </c>
      <c r="AT393" s="262" t="s">
        <v>162</v>
      </c>
      <c r="AU393" s="262" t="s">
        <v>84</v>
      </c>
      <c r="AY393" s="18" t="s">
        <v>160</v>
      </c>
      <c r="BE393" s="154">
        <f>IF(N393="základní",J393,0)</f>
        <v>0</v>
      </c>
      <c r="BF393" s="154">
        <f>IF(N393="snížená",J393,0)</f>
        <v>0</v>
      </c>
      <c r="BG393" s="154">
        <f>IF(N393="zákl. přenesená",J393,0)</f>
        <v>0</v>
      </c>
      <c r="BH393" s="154">
        <f>IF(N393="sníž. přenesená",J393,0)</f>
        <v>0</v>
      </c>
      <c r="BI393" s="154">
        <f>IF(N393="nulová",J393,0)</f>
        <v>0</v>
      </c>
      <c r="BJ393" s="18" t="s">
        <v>82</v>
      </c>
      <c r="BK393" s="154">
        <f>ROUND(I393*H393,2)</f>
        <v>0</v>
      </c>
      <c r="BL393" s="18" t="s">
        <v>507</v>
      </c>
      <c r="BM393" s="262" t="s">
        <v>508</v>
      </c>
    </row>
    <row r="394" s="2" customFormat="1" ht="24.15" customHeight="1">
      <c r="A394" s="41"/>
      <c r="B394" s="42"/>
      <c r="C394" s="251" t="s">
        <v>509</v>
      </c>
      <c r="D394" s="251" t="s">
        <v>162</v>
      </c>
      <c r="E394" s="252" t="s">
        <v>510</v>
      </c>
      <c r="F394" s="253" t="s">
        <v>511</v>
      </c>
      <c r="G394" s="254" t="s">
        <v>326</v>
      </c>
      <c r="H394" s="255">
        <v>3</v>
      </c>
      <c r="I394" s="256"/>
      <c r="J394" s="257">
        <f>ROUND(I394*H394,2)</f>
        <v>0</v>
      </c>
      <c r="K394" s="253" t="s">
        <v>1</v>
      </c>
      <c r="L394" s="44"/>
      <c r="M394" s="258" t="s">
        <v>1</v>
      </c>
      <c r="N394" s="259" t="s">
        <v>40</v>
      </c>
      <c r="O394" s="94"/>
      <c r="P394" s="260">
        <f>O394*H394</f>
        <v>0</v>
      </c>
      <c r="Q394" s="260">
        <v>0.025000000000000001</v>
      </c>
      <c r="R394" s="260">
        <f>Q394*H394</f>
        <v>0.075000000000000011</v>
      </c>
      <c r="S394" s="260">
        <v>0</v>
      </c>
      <c r="T394" s="261">
        <f>S394*H394</f>
        <v>0</v>
      </c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R394" s="262" t="s">
        <v>167</v>
      </c>
      <c r="AT394" s="262" t="s">
        <v>162</v>
      </c>
      <c r="AU394" s="262" t="s">
        <v>84</v>
      </c>
      <c r="AY394" s="18" t="s">
        <v>160</v>
      </c>
      <c r="BE394" s="154">
        <f>IF(N394="základní",J394,0)</f>
        <v>0</v>
      </c>
      <c r="BF394" s="154">
        <f>IF(N394="snížená",J394,0)</f>
        <v>0</v>
      </c>
      <c r="BG394" s="154">
        <f>IF(N394="zákl. přenesená",J394,0)</f>
        <v>0</v>
      </c>
      <c r="BH394" s="154">
        <f>IF(N394="sníž. přenesená",J394,0)</f>
        <v>0</v>
      </c>
      <c r="BI394" s="154">
        <f>IF(N394="nulová",J394,0)</f>
        <v>0</v>
      </c>
      <c r="BJ394" s="18" t="s">
        <v>82</v>
      </c>
      <c r="BK394" s="154">
        <f>ROUND(I394*H394,2)</f>
        <v>0</v>
      </c>
      <c r="BL394" s="18" t="s">
        <v>167</v>
      </c>
      <c r="BM394" s="262" t="s">
        <v>512</v>
      </c>
    </row>
    <row r="395" s="14" customFormat="1">
      <c r="A395" s="14"/>
      <c r="B395" s="274"/>
      <c r="C395" s="275"/>
      <c r="D395" s="265" t="s">
        <v>169</v>
      </c>
      <c r="E395" s="276" t="s">
        <v>1</v>
      </c>
      <c r="F395" s="277" t="s">
        <v>513</v>
      </c>
      <c r="G395" s="275"/>
      <c r="H395" s="278">
        <v>3</v>
      </c>
      <c r="I395" s="279"/>
      <c r="J395" s="275"/>
      <c r="K395" s="275"/>
      <c r="L395" s="280"/>
      <c r="M395" s="281"/>
      <c r="N395" s="282"/>
      <c r="O395" s="282"/>
      <c r="P395" s="282"/>
      <c r="Q395" s="282"/>
      <c r="R395" s="282"/>
      <c r="S395" s="282"/>
      <c r="T395" s="283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84" t="s">
        <v>169</v>
      </c>
      <c r="AU395" s="284" t="s">
        <v>84</v>
      </c>
      <c r="AV395" s="14" t="s">
        <v>84</v>
      </c>
      <c r="AW395" s="14" t="s">
        <v>30</v>
      </c>
      <c r="AX395" s="14" t="s">
        <v>75</v>
      </c>
      <c r="AY395" s="284" t="s">
        <v>160</v>
      </c>
    </row>
    <row r="396" s="15" customFormat="1">
      <c r="A396" s="15"/>
      <c r="B396" s="285"/>
      <c r="C396" s="286"/>
      <c r="D396" s="265" t="s">
        <v>169</v>
      </c>
      <c r="E396" s="287" t="s">
        <v>1</v>
      </c>
      <c r="F396" s="288" t="s">
        <v>172</v>
      </c>
      <c r="G396" s="286"/>
      <c r="H396" s="289">
        <v>3</v>
      </c>
      <c r="I396" s="290"/>
      <c r="J396" s="286"/>
      <c r="K396" s="286"/>
      <c r="L396" s="291"/>
      <c r="M396" s="292"/>
      <c r="N396" s="293"/>
      <c r="O396" s="293"/>
      <c r="P396" s="293"/>
      <c r="Q396" s="293"/>
      <c r="R396" s="293"/>
      <c r="S396" s="293"/>
      <c r="T396" s="294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T396" s="295" t="s">
        <v>169</v>
      </c>
      <c r="AU396" s="295" t="s">
        <v>84</v>
      </c>
      <c r="AV396" s="15" t="s">
        <v>167</v>
      </c>
      <c r="AW396" s="15" t="s">
        <v>30</v>
      </c>
      <c r="AX396" s="15" t="s">
        <v>82</v>
      </c>
      <c r="AY396" s="295" t="s">
        <v>160</v>
      </c>
    </row>
    <row r="397" s="2" customFormat="1" ht="37.8" customHeight="1">
      <c r="A397" s="41"/>
      <c r="B397" s="42"/>
      <c r="C397" s="251" t="s">
        <v>507</v>
      </c>
      <c r="D397" s="251" t="s">
        <v>162</v>
      </c>
      <c r="E397" s="252" t="s">
        <v>514</v>
      </c>
      <c r="F397" s="253" t="s">
        <v>515</v>
      </c>
      <c r="G397" s="254" t="s">
        <v>184</v>
      </c>
      <c r="H397" s="255">
        <v>130</v>
      </c>
      <c r="I397" s="256"/>
      <c r="J397" s="257">
        <f>ROUND(I397*H397,2)</f>
        <v>0</v>
      </c>
      <c r="K397" s="253" t="s">
        <v>1</v>
      </c>
      <c r="L397" s="44"/>
      <c r="M397" s="258" t="s">
        <v>1</v>
      </c>
      <c r="N397" s="259" t="s">
        <v>40</v>
      </c>
      <c r="O397" s="94"/>
      <c r="P397" s="260">
        <f>O397*H397</f>
        <v>0</v>
      </c>
      <c r="Q397" s="260">
        <v>0.00050000000000000001</v>
      </c>
      <c r="R397" s="260">
        <f>Q397*H397</f>
        <v>0.065000000000000002</v>
      </c>
      <c r="S397" s="260">
        <v>0</v>
      </c>
      <c r="T397" s="261">
        <f>S397*H397</f>
        <v>0</v>
      </c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R397" s="262" t="s">
        <v>167</v>
      </c>
      <c r="AT397" s="262" t="s">
        <v>162</v>
      </c>
      <c r="AU397" s="262" t="s">
        <v>84</v>
      </c>
      <c r="AY397" s="18" t="s">
        <v>160</v>
      </c>
      <c r="BE397" s="154">
        <f>IF(N397="základní",J397,0)</f>
        <v>0</v>
      </c>
      <c r="BF397" s="154">
        <f>IF(N397="snížená",J397,0)</f>
        <v>0</v>
      </c>
      <c r="BG397" s="154">
        <f>IF(N397="zákl. přenesená",J397,0)</f>
        <v>0</v>
      </c>
      <c r="BH397" s="154">
        <f>IF(N397="sníž. přenesená",J397,0)</f>
        <v>0</v>
      </c>
      <c r="BI397" s="154">
        <f>IF(N397="nulová",J397,0)</f>
        <v>0</v>
      </c>
      <c r="BJ397" s="18" t="s">
        <v>82</v>
      </c>
      <c r="BK397" s="154">
        <f>ROUND(I397*H397,2)</f>
        <v>0</v>
      </c>
      <c r="BL397" s="18" t="s">
        <v>167</v>
      </c>
      <c r="BM397" s="262" t="s">
        <v>516</v>
      </c>
    </row>
    <row r="398" s="14" customFormat="1">
      <c r="A398" s="14"/>
      <c r="B398" s="274"/>
      <c r="C398" s="275"/>
      <c r="D398" s="265" t="s">
        <v>169</v>
      </c>
      <c r="E398" s="276" t="s">
        <v>1</v>
      </c>
      <c r="F398" s="277" t="s">
        <v>517</v>
      </c>
      <c r="G398" s="275"/>
      <c r="H398" s="278">
        <v>130</v>
      </c>
      <c r="I398" s="279"/>
      <c r="J398" s="275"/>
      <c r="K398" s="275"/>
      <c r="L398" s="280"/>
      <c r="M398" s="281"/>
      <c r="N398" s="282"/>
      <c r="O398" s="282"/>
      <c r="P398" s="282"/>
      <c r="Q398" s="282"/>
      <c r="R398" s="282"/>
      <c r="S398" s="282"/>
      <c r="T398" s="283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84" t="s">
        <v>169</v>
      </c>
      <c r="AU398" s="284" t="s">
        <v>84</v>
      </c>
      <c r="AV398" s="14" t="s">
        <v>84</v>
      </c>
      <c r="AW398" s="14" t="s">
        <v>30</v>
      </c>
      <c r="AX398" s="14" t="s">
        <v>75</v>
      </c>
      <c r="AY398" s="284" t="s">
        <v>160</v>
      </c>
    </row>
    <row r="399" s="15" customFormat="1">
      <c r="A399" s="15"/>
      <c r="B399" s="285"/>
      <c r="C399" s="286"/>
      <c r="D399" s="265" t="s">
        <v>169</v>
      </c>
      <c r="E399" s="287" t="s">
        <v>1</v>
      </c>
      <c r="F399" s="288" t="s">
        <v>172</v>
      </c>
      <c r="G399" s="286"/>
      <c r="H399" s="289">
        <v>130</v>
      </c>
      <c r="I399" s="290"/>
      <c r="J399" s="286"/>
      <c r="K399" s="286"/>
      <c r="L399" s="291"/>
      <c r="M399" s="292"/>
      <c r="N399" s="293"/>
      <c r="O399" s="293"/>
      <c r="P399" s="293"/>
      <c r="Q399" s="293"/>
      <c r="R399" s="293"/>
      <c r="S399" s="293"/>
      <c r="T399" s="294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95" t="s">
        <v>169</v>
      </c>
      <c r="AU399" s="295" t="s">
        <v>84</v>
      </c>
      <c r="AV399" s="15" t="s">
        <v>167</v>
      </c>
      <c r="AW399" s="15" t="s">
        <v>30</v>
      </c>
      <c r="AX399" s="15" t="s">
        <v>82</v>
      </c>
      <c r="AY399" s="295" t="s">
        <v>160</v>
      </c>
    </row>
    <row r="400" s="2" customFormat="1" ht="37.8" customHeight="1">
      <c r="A400" s="41"/>
      <c r="B400" s="42"/>
      <c r="C400" s="251" t="s">
        <v>518</v>
      </c>
      <c r="D400" s="251" t="s">
        <v>162</v>
      </c>
      <c r="E400" s="252" t="s">
        <v>519</v>
      </c>
      <c r="F400" s="253" t="s">
        <v>520</v>
      </c>
      <c r="G400" s="254" t="s">
        <v>326</v>
      </c>
      <c r="H400" s="255">
        <v>2</v>
      </c>
      <c r="I400" s="256"/>
      <c r="J400" s="257">
        <f>ROUND(I400*H400,2)</f>
        <v>0</v>
      </c>
      <c r="K400" s="253" t="s">
        <v>1</v>
      </c>
      <c r="L400" s="44"/>
      <c r="M400" s="258" t="s">
        <v>1</v>
      </c>
      <c r="N400" s="259" t="s">
        <v>40</v>
      </c>
      <c r="O400" s="94"/>
      <c r="P400" s="260">
        <f>O400*H400</f>
        <v>0</v>
      </c>
      <c r="Q400" s="260">
        <v>0.0060000000000000001</v>
      </c>
      <c r="R400" s="260">
        <f>Q400*H400</f>
        <v>0.012</v>
      </c>
      <c r="S400" s="260">
        <v>0</v>
      </c>
      <c r="T400" s="261">
        <f>S400*H400</f>
        <v>0</v>
      </c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R400" s="262" t="s">
        <v>167</v>
      </c>
      <c r="AT400" s="262" t="s">
        <v>162</v>
      </c>
      <c r="AU400" s="262" t="s">
        <v>84</v>
      </c>
      <c r="AY400" s="18" t="s">
        <v>160</v>
      </c>
      <c r="BE400" s="154">
        <f>IF(N400="základní",J400,0)</f>
        <v>0</v>
      </c>
      <c r="BF400" s="154">
        <f>IF(N400="snížená",J400,0)</f>
        <v>0</v>
      </c>
      <c r="BG400" s="154">
        <f>IF(N400="zákl. přenesená",J400,0)</f>
        <v>0</v>
      </c>
      <c r="BH400" s="154">
        <f>IF(N400="sníž. přenesená",J400,0)</f>
        <v>0</v>
      </c>
      <c r="BI400" s="154">
        <f>IF(N400="nulová",J400,0)</f>
        <v>0</v>
      </c>
      <c r="BJ400" s="18" t="s">
        <v>82</v>
      </c>
      <c r="BK400" s="154">
        <f>ROUND(I400*H400,2)</f>
        <v>0</v>
      </c>
      <c r="BL400" s="18" t="s">
        <v>167</v>
      </c>
      <c r="BM400" s="262" t="s">
        <v>521</v>
      </c>
    </row>
    <row r="401" s="14" customFormat="1">
      <c r="A401" s="14"/>
      <c r="B401" s="274"/>
      <c r="C401" s="275"/>
      <c r="D401" s="265" t="s">
        <v>169</v>
      </c>
      <c r="E401" s="276" t="s">
        <v>1</v>
      </c>
      <c r="F401" s="277" t="s">
        <v>522</v>
      </c>
      <c r="G401" s="275"/>
      <c r="H401" s="278">
        <v>2</v>
      </c>
      <c r="I401" s="279"/>
      <c r="J401" s="275"/>
      <c r="K401" s="275"/>
      <c r="L401" s="280"/>
      <c r="M401" s="281"/>
      <c r="N401" s="282"/>
      <c r="O401" s="282"/>
      <c r="P401" s="282"/>
      <c r="Q401" s="282"/>
      <c r="R401" s="282"/>
      <c r="S401" s="282"/>
      <c r="T401" s="283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84" t="s">
        <v>169</v>
      </c>
      <c r="AU401" s="284" t="s">
        <v>84</v>
      </c>
      <c r="AV401" s="14" t="s">
        <v>84</v>
      </c>
      <c r="AW401" s="14" t="s">
        <v>30</v>
      </c>
      <c r="AX401" s="14" t="s">
        <v>75</v>
      </c>
      <c r="AY401" s="284" t="s">
        <v>160</v>
      </c>
    </row>
    <row r="402" s="15" customFormat="1">
      <c r="A402" s="15"/>
      <c r="B402" s="285"/>
      <c r="C402" s="286"/>
      <c r="D402" s="265" t="s">
        <v>169</v>
      </c>
      <c r="E402" s="287" t="s">
        <v>1</v>
      </c>
      <c r="F402" s="288" t="s">
        <v>172</v>
      </c>
      <c r="G402" s="286"/>
      <c r="H402" s="289">
        <v>2</v>
      </c>
      <c r="I402" s="290"/>
      <c r="J402" s="286"/>
      <c r="K402" s="286"/>
      <c r="L402" s="291"/>
      <c r="M402" s="292"/>
      <c r="N402" s="293"/>
      <c r="O402" s="293"/>
      <c r="P402" s="293"/>
      <c r="Q402" s="293"/>
      <c r="R402" s="293"/>
      <c r="S402" s="293"/>
      <c r="T402" s="294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T402" s="295" t="s">
        <v>169</v>
      </c>
      <c r="AU402" s="295" t="s">
        <v>84</v>
      </c>
      <c r="AV402" s="15" t="s">
        <v>167</v>
      </c>
      <c r="AW402" s="15" t="s">
        <v>30</v>
      </c>
      <c r="AX402" s="15" t="s">
        <v>82</v>
      </c>
      <c r="AY402" s="295" t="s">
        <v>160</v>
      </c>
    </row>
    <row r="403" s="12" customFormat="1" ht="22.8" customHeight="1">
      <c r="A403" s="12"/>
      <c r="B403" s="235"/>
      <c r="C403" s="236"/>
      <c r="D403" s="237" t="s">
        <v>74</v>
      </c>
      <c r="E403" s="249" t="s">
        <v>226</v>
      </c>
      <c r="F403" s="249" t="s">
        <v>523</v>
      </c>
      <c r="G403" s="236"/>
      <c r="H403" s="236"/>
      <c r="I403" s="239"/>
      <c r="J403" s="250">
        <f>BK403</f>
        <v>0</v>
      </c>
      <c r="K403" s="236"/>
      <c r="L403" s="241"/>
      <c r="M403" s="242"/>
      <c r="N403" s="243"/>
      <c r="O403" s="243"/>
      <c r="P403" s="244">
        <f>SUM(P404:P412)</f>
        <v>0</v>
      </c>
      <c r="Q403" s="243"/>
      <c r="R403" s="244">
        <f>SUM(R404:R412)</f>
        <v>0.0094536450000000018</v>
      </c>
      <c r="S403" s="243"/>
      <c r="T403" s="245">
        <f>SUM(T404:T412)</f>
        <v>0</v>
      </c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R403" s="246" t="s">
        <v>82</v>
      </c>
      <c r="AT403" s="247" t="s">
        <v>74</v>
      </c>
      <c r="AU403" s="247" t="s">
        <v>82</v>
      </c>
      <c r="AY403" s="246" t="s">
        <v>160</v>
      </c>
      <c r="BK403" s="248">
        <f>SUM(BK404:BK412)</f>
        <v>0</v>
      </c>
    </row>
    <row r="404" s="2" customFormat="1" ht="24.15" customHeight="1">
      <c r="A404" s="41"/>
      <c r="B404" s="42"/>
      <c r="C404" s="251" t="s">
        <v>524</v>
      </c>
      <c r="D404" s="251" t="s">
        <v>162</v>
      </c>
      <c r="E404" s="252" t="s">
        <v>525</v>
      </c>
      <c r="F404" s="253" t="s">
        <v>526</v>
      </c>
      <c r="G404" s="254" t="s">
        <v>184</v>
      </c>
      <c r="H404" s="255">
        <v>27</v>
      </c>
      <c r="I404" s="256"/>
      <c r="J404" s="257">
        <f>ROUND(I404*H404,2)</f>
        <v>0</v>
      </c>
      <c r="K404" s="253" t="s">
        <v>166</v>
      </c>
      <c r="L404" s="44"/>
      <c r="M404" s="258" t="s">
        <v>1</v>
      </c>
      <c r="N404" s="259" t="s">
        <v>40</v>
      </c>
      <c r="O404" s="94"/>
      <c r="P404" s="260">
        <f>O404*H404</f>
        <v>0</v>
      </c>
      <c r="Q404" s="260">
        <v>7.5900000000000002E-06</v>
      </c>
      <c r="R404" s="260">
        <f>Q404*H404</f>
        <v>0.00020493000000000001</v>
      </c>
      <c r="S404" s="260">
        <v>0</v>
      </c>
      <c r="T404" s="261">
        <f>S404*H404</f>
        <v>0</v>
      </c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R404" s="262" t="s">
        <v>167</v>
      </c>
      <c r="AT404" s="262" t="s">
        <v>162</v>
      </c>
      <c r="AU404" s="262" t="s">
        <v>84</v>
      </c>
      <c r="AY404" s="18" t="s">
        <v>160</v>
      </c>
      <c r="BE404" s="154">
        <f>IF(N404="základní",J404,0)</f>
        <v>0</v>
      </c>
      <c r="BF404" s="154">
        <f>IF(N404="snížená",J404,0)</f>
        <v>0</v>
      </c>
      <c r="BG404" s="154">
        <f>IF(N404="zákl. přenesená",J404,0)</f>
        <v>0</v>
      </c>
      <c r="BH404" s="154">
        <f>IF(N404="sníž. přenesená",J404,0)</f>
        <v>0</v>
      </c>
      <c r="BI404" s="154">
        <f>IF(N404="nulová",J404,0)</f>
        <v>0</v>
      </c>
      <c r="BJ404" s="18" t="s">
        <v>82</v>
      </c>
      <c r="BK404" s="154">
        <f>ROUND(I404*H404,2)</f>
        <v>0</v>
      </c>
      <c r="BL404" s="18" t="s">
        <v>167</v>
      </c>
      <c r="BM404" s="262" t="s">
        <v>527</v>
      </c>
    </row>
    <row r="405" s="13" customFormat="1">
      <c r="A405" s="13"/>
      <c r="B405" s="263"/>
      <c r="C405" s="264"/>
      <c r="D405" s="265" t="s">
        <v>169</v>
      </c>
      <c r="E405" s="266" t="s">
        <v>1</v>
      </c>
      <c r="F405" s="267" t="s">
        <v>176</v>
      </c>
      <c r="G405" s="264"/>
      <c r="H405" s="266" t="s">
        <v>1</v>
      </c>
      <c r="I405" s="268"/>
      <c r="J405" s="264"/>
      <c r="K405" s="264"/>
      <c r="L405" s="269"/>
      <c r="M405" s="270"/>
      <c r="N405" s="271"/>
      <c r="O405" s="271"/>
      <c r="P405" s="271"/>
      <c r="Q405" s="271"/>
      <c r="R405" s="271"/>
      <c r="S405" s="271"/>
      <c r="T405" s="272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73" t="s">
        <v>169</v>
      </c>
      <c r="AU405" s="273" t="s">
        <v>84</v>
      </c>
      <c r="AV405" s="13" t="s">
        <v>82</v>
      </c>
      <c r="AW405" s="13" t="s">
        <v>30</v>
      </c>
      <c r="AX405" s="13" t="s">
        <v>75</v>
      </c>
      <c r="AY405" s="273" t="s">
        <v>160</v>
      </c>
    </row>
    <row r="406" s="14" customFormat="1">
      <c r="A406" s="14"/>
      <c r="B406" s="274"/>
      <c r="C406" s="275"/>
      <c r="D406" s="265" t="s">
        <v>169</v>
      </c>
      <c r="E406" s="276" t="s">
        <v>1</v>
      </c>
      <c r="F406" s="277" t="s">
        <v>528</v>
      </c>
      <c r="G406" s="275"/>
      <c r="H406" s="278">
        <v>27</v>
      </c>
      <c r="I406" s="279"/>
      <c r="J406" s="275"/>
      <c r="K406" s="275"/>
      <c r="L406" s="280"/>
      <c r="M406" s="281"/>
      <c r="N406" s="282"/>
      <c r="O406" s="282"/>
      <c r="P406" s="282"/>
      <c r="Q406" s="282"/>
      <c r="R406" s="282"/>
      <c r="S406" s="282"/>
      <c r="T406" s="283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84" t="s">
        <v>169</v>
      </c>
      <c r="AU406" s="284" t="s">
        <v>84</v>
      </c>
      <c r="AV406" s="14" t="s">
        <v>84</v>
      </c>
      <c r="AW406" s="14" t="s">
        <v>30</v>
      </c>
      <c r="AX406" s="14" t="s">
        <v>75</v>
      </c>
      <c r="AY406" s="284" t="s">
        <v>160</v>
      </c>
    </row>
    <row r="407" s="15" customFormat="1">
      <c r="A407" s="15"/>
      <c r="B407" s="285"/>
      <c r="C407" s="286"/>
      <c r="D407" s="265" t="s">
        <v>169</v>
      </c>
      <c r="E407" s="287" t="s">
        <v>1</v>
      </c>
      <c r="F407" s="288" t="s">
        <v>172</v>
      </c>
      <c r="G407" s="286"/>
      <c r="H407" s="289">
        <v>27</v>
      </c>
      <c r="I407" s="290"/>
      <c r="J407" s="286"/>
      <c r="K407" s="286"/>
      <c r="L407" s="291"/>
      <c r="M407" s="292"/>
      <c r="N407" s="293"/>
      <c r="O407" s="293"/>
      <c r="P407" s="293"/>
      <c r="Q407" s="293"/>
      <c r="R407" s="293"/>
      <c r="S407" s="293"/>
      <c r="T407" s="294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T407" s="295" t="s">
        <v>169</v>
      </c>
      <c r="AU407" s="295" t="s">
        <v>84</v>
      </c>
      <c r="AV407" s="15" t="s">
        <v>167</v>
      </c>
      <c r="AW407" s="15" t="s">
        <v>30</v>
      </c>
      <c r="AX407" s="15" t="s">
        <v>82</v>
      </c>
      <c r="AY407" s="295" t="s">
        <v>160</v>
      </c>
    </row>
    <row r="408" s="2" customFormat="1" ht="49.05" customHeight="1">
      <c r="A408" s="41"/>
      <c r="B408" s="42"/>
      <c r="C408" s="251" t="s">
        <v>529</v>
      </c>
      <c r="D408" s="251" t="s">
        <v>162</v>
      </c>
      <c r="E408" s="252" t="s">
        <v>530</v>
      </c>
      <c r="F408" s="253" t="s">
        <v>531</v>
      </c>
      <c r="G408" s="254" t="s">
        <v>184</v>
      </c>
      <c r="H408" s="255">
        <v>27</v>
      </c>
      <c r="I408" s="256"/>
      <c r="J408" s="257">
        <f>ROUND(I408*H408,2)</f>
        <v>0</v>
      </c>
      <c r="K408" s="253" t="s">
        <v>166</v>
      </c>
      <c r="L408" s="44"/>
      <c r="M408" s="258" t="s">
        <v>1</v>
      </c>
      <c r="N408" s="259" t="s">
        <v>40</v>
      </c>
      <c r="O408" s="94"/>
      <c r="P408" s="260">
        <f>O408*H408</f>
        <v>0</v>
      </c>
      <c r="Q408" s="260">
        <v>0.00034089999999999999</v>
      </c>
      <c r="R408" s="260">
        <f>Q408*H408</f>
        <v>0.0092043000000000003</v>
      </c>
      <c r="S408" s="260">
        <v>0</v>
      </c>
      <c r="T408" s="261">
        <f>S408*H408</f>
        <v>0</v>
      </c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R408" s="262" t="s">
        <v>167</v>
      </c>
      <c r="AT408" s="262" t="s">
        <v>162</v>
      </c>
      <c r="AU408" s="262" t="s">
        <v>84</v>
      </c>
      <c r="AY408" s="18" t="s">
        <v>160</v>
      </c>
      <c r="BE408" s="154">
        <f>IF(N408="základní",J408,0)</f>
        <v>0</v>
      </c>
      <c r="BF408" s="154">
        <f>IF(N408="snížená",J408,0)</f>
        <v>0</v>
      </c>
      <c r="BG408" s="154">
        <f>IF(N408="zákl. přenesená",J408,0)</f>
        <v>0</v>
      </c>
      <c r="BH408" s="154">
        <f>IF(N408="sníž. přenesená",J408,0)</f>
        <v>0</v>
      </c>
      <c r="BI408" s="154">
        <f>IF(N408="nulová",J408,0)</f>
        <v>0</v>
      </c>
      <c r="BJ408" s="18" t="s">
        <v>82</v>
      </c>
      <c r="BK408" s="154">
        <f>ROUND(I408*H408,2)</f>
        <v>0</v>
      </c>
      <c r="BL408" s="18" t="s">
        <v>167</v>
      </c>
      <c r="BM408" s="262" t="s">
        <v>532</v>
      </c>
    </row>
    <row r="409" s="2" customFormat="1" ht="24.15" customHeight="1">
      <c r="A409" s="41"/>
      <c r="B409" s="42"/>
      <c r="C409" s="251" t="s">
        <v>533</v>
      </c>
      <c r="D409" s="251" t="s">
        <v>162</v>
      </c>
      <c r="E409" s="252" t="s">
        <v>534</v>
      </c>
      <c r="F409" s="253" t="s">
        <v>535</v>
      </c>
      <c r="G409" s="254" t="s">
        <v>184</v>
      </c>
      <c r="H409" s="255">
        <v>27</v>
      </c>
      <c r="I409" s="256"/>
      <c r="J409" s="257">
        <f>ROUND(I409*H409,2)</f>
        <v>0</v>
      </c>
      <c r="K409" s="253" t="s">
        <v>166</v>
      </c>
      <c r="L409" s="44"/>
      <c r="M409" s="258" t="s">
        <v>1</v>
      </c>
      <c r="N409" s="259" t="s">
        <v>40</v>
      </c>
      <c r="O409" s="94"/>
      <c r="P409" s="260">
        <f>O409*H409</f>
        <v>0</v>
      </c>
      <c r="Q409" s="260">
        <v>1.6449999999999999E-06</v>
      </c>
      <c r="R409" s="260">
        <f>Q409*H409</f>
        <v>4.4415000000000001E-05</v>
      </c>
      <c r="S409" s="260">
        <v>0</v>
      </c>
      <c r="T409" s="261">
        <f>S409*H409</f>
        <v>0</v>
      </c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R409" s="262" t="s">
        <v>167</v>
      </c>
      <c r="AT409" s="262" t="s">
        <v>162</v>
      </c>
      <c r="AU409" s="262" t="s">
        <v>84</v>
      </c>
      <c r="AY409" s="18" t="s">
        <v>160</v>
      </c>
      <c r="BE409" s="154">
        <f>IF(N409="základní",J409,0)</f>
        <v>0</v>
      </c>
      <c r="BF409" s="154">
        <f>IF(N409="snížená",J409,0)</f>
        <v>0</v>
      </c>
      <c r="BG409" s="154">
        <f>IF(N409="zákl. přenesená",J409,0)</f>
        <v>0</v>
      </c>
      <c r="BH409" s="154">
        <f>IF(N409="sníž. přenesená",J409,0)</f>
        <v>0</v>
      </c>
      <c r="BI409" s="154">
        <f>IF(N409="nulová",J409,0)</f>
        <v>0</v>
      </c>
      <c r="BJ409" s="18" t="s">
        <v>82</v>
      </c>
      <c r="BK409" s="154">
        <f>ROUND(I409*H409,2)</f>
        <v>0</v>
      </c>
      <c r="BL409" s="18" t="s">
        <v>167</v>
      </c>
      <c r="BM409" s="262" t="s">
        <v>536</v>
      </c>
    </row>
    <row r="410" s="13" customFormat="1">
      <c r="A410" s="13"/>
      <c r="B410" s="263"/>
      <c r="C410" s="264"/>
      <c r="D410" s="265" t="s">
        <v>169</v>
      </c>
      <c r="E410" s="266" t="s">
        <v>1</v>
      </c>
      <c r="F410" s="267" t="s">
        <v>176</v>
      </c>
      <c r="G410" s="264"/>
      <c r="H410" s="266" t="s">
        <v>1</v>
      </c>
      <c r="I410" s="268"/>
      <c r="J410" s="264"/>
      <c r="K410" s="264"/>
      <c r="L410" s="269"/>
      <c r="M410" s="270"/>
      <c r="N410" s="271"/>
      <c r="O410" s="271"/>
      <c r="P410" s="271"/>
      <c r="Q410" s="271"/>
      <c r="R410" s="271"/>
      <c r="S410" s="271"/>
      <c r="T410" s="27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73" t="s">
        <v>169</v>
      </c>
      <c r="AU410" s="273" t="s">
        <v>84</v>
      </c>
      <c r="AV410" s="13" t="s">
        <v>82</v>
      </c>
      <c r="AW410" s="13" t="s">
        <v>30</v>
      </c>
      <c r="AX410" s="13" t="s">
        <v>75</v>
      </c>
      <c r="AY410" s="273" t="s">
        <v>160</v>
      </c>
    </row>
    <row r="411" s="14" customFormat="1">
      <c r="A411" s="14"/>
      <c r="B411" s="274"/>
      <c r="C411" s="275"/>
      <c r="D411" s="265" t="s">
        <v>169</v>
      </c>
      <c r="E411" s="276" t="s">
        <v>1</v>
      </c>
      <c r="F411" s="277" t="s">
        <v>528</v>
      </c>
      <c r="G411" s="275"/>
      <c r="H411" s="278">
        <v>27</v>
      </c>
      <c r="I411" s="279"/>
      <c r="J411" s="275"/>
      <c r="K411" s="275"/>
      <c r="L411" s="280"/>
      <c r="M411" s="281"/>
      <c r="N411" s="282"/>
      <c r="O411" s="282"/>
      <c r="P411" s="282"/>
      <c r="Q411" s="282"/>
      <c r="R411" s="282"/>
      <c r="S411" s="282"/>
      <c r="T411" s="283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84" t="s">
        <v>169</v>
      </c>
      <c r="AU411" s="284" t="s">
        <v>84</v>
      </c>
      <c r="AV411" s="14" t="s">
        <v>84</v>
      </c>
      <c r="AW411" s="14" t="s">
        <v>30</v>
      </c>
      <c r="AX411" s="14" t="s">
        <v>75</v>
      </c>
      <c r="AY411" s="284" t="s">
        <v>160</v>
      </c>
    </row>
    <row r="412" s="15" customFormat="1">
      <c r="A412" s="15"/>
      <c r="B412" s="285"/>
      <c r="C412" s="286"/>
      <c r="D412" s="265" t="s">
        <v>169</v>
      </c>
      <c r="E412" s="287" t="s">
        <v>1</v>
      </c>
      <c r="F412" s="288" t="s">
        <v>537</v>
      </c>
      <c r="G412" s="286"/>
      <c r="H412" s="289">
        <v>27</v>
      </c>
      <c r="I412" s="290"/>
      <c r="J412" s="286"/>
      <c r="K412" s="286"/>
      <c r="L412" s="291"/>
      <c r="M412" s="292"/>
      <c r="N412" s="293"/>
      <c r="O412" s="293"/>
      <c r="P412" s="293"/>
      <c r="Q412" s="293"/>
      <c r="R412" s="293"/>
      <c r="S412" s="293"/>
      <c r="T412" s="294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295" t="s">
        <v>169</v>
      </c>
      <c r="AU412" s="295" t="s">
        <v>84</v>
      </c>
      <c r="AV412" s="15" t="s">
        <v>167</v>
      </c>
      <c r="AW412" s="15" t="s">
        <v>30</v>
      </c>
      <c r="AX412" s="15" t="s">
        <v>82</v>
      </c>
      <c r="AY412" s="295" t="s">
        <v>160</v>
      </c>
    </row>
    <row r="413" s="12" customFormat="1" ht="22.8" customHeight="1">
      <c r="A413" s="12"/>
      <c r="B413" s="235"/>
      <c r="C413" s="236"/>
      <c r="D413" s="237" t="s">
        <v>74</v>
      </c>
      <c r="E413" s="249" t="s">
        <v>538</v>
      </c>
      <c r="F413" s="249" t="s">
        <v>539</v>
      </c>
      <c r="G413" s="236"/>
      <c r="H413" s="236"/>
      <c r="I413" s="239"/>
      <c r="J413" s="250">
        <f>BK413</f>
        <v>0</v>
      </c>
      <c r="K413" s="236"/>
      <c r="L413" s="241"/>
      <c r="M413" s="242"/>
      <c r="N413" s="243"/>
      <c r="O413" s="243"/>
      <c r="P413" s="244">
        <f>SUM(P414:P426)</f>
        <v>0</v>
      </c>
      <c r="Q413" s="243"/>
      <c r="R413" s="244">
        <f>SUM(R414:R426)</f>
        <v>0</v>
      </c>
      <c r="S413" s="243"/>
      <c r="T413" s="245">
        <f>SUM(T414:T426)</f>
        <v>0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246" t="s">
        <v>82</v>
      </c>
      <c r="AT413" s="247" t="s">
        <v>74</v>
      </c>
      <c r="AU413" s="247" t="s">
        <v>82</v>
      </c>
      <c r="AY413" s="246" t="s">
        <v>160</v>
      </c>
      <c r="BK413" s="248">
        <f>SUM(BK414:BK426)</f>
        <v>0</v>
      </c>
    </row>
    <row r="414" s="2" customFormat="1" ht="37.8" customHeight="1">
      <c r="A414" s="41"/>
      <c r="B414" s="42"/>
      <c r="C414" s="251" t="s">
        <v>540</v>
      </c>
      <c r="D414" s="251" t="s">
        <v>162</v>
      </c>
      <c r="E414" s="252" t="s">
        <v>541</v>
      </c>
      <c r="F414" s="253" t="s">
        <v>542</v>
      </c>
      <c r="G414" s="254" t="s">
        <v>260</v>
      </c>
      <c r="H414" s="255">
        <v>3.7029999999999998</v>
      </c>
      <c r="I414" s="256"/>
      <c r="J414" s="257">
        <f>ROUND(I414*H414,2)</f>
        <v>0</v>
      </c>
      <c r="K414" s="253" t="s">
        <v>166</v>
      </c>
      <c r="L414" s="44"/>
      <c r="M414" s="258" t="s">
        <v>1</v>
      </c>
      <c r="N414" s="259" t="s">
        <v>40</v>
      </c>
      <c r="O414" s="94"/>
      <c r="P414" s="260">
        <f>O414*H414</f>
        <v>0</v>
      </c>
      <c r="Q414" s="260">
        <v>0</v>
      </c>
      <c r="R414" s="260">
        <f>Q414*H414</f>
        <v>0</v>
      </c>
      <c r="S414" s="260">
        <v>0</v>
      </c>
      <c r="T414" s="261">
        <f>S414*H414</f>
        <v>0</v>
      </c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R414" s="262" t="s">
        <v>167</v>
      </c>
      <c r="AT414" s="262" t="s">
        <v>162</v>
      </c>
      <c r="AU414" s="262" t="s">
        <v>84</v>
      </c>
      <c r="AY414" s="18" t="s">
        <v>160</v>
      </c>
      <c r="BE414" s="154">
        <f>IF(N414="základní",J414,0)</f>
        <v>0</v>
      </c>
      <c r="BF414" s="154">
        <f>IF(N414="snížená",J414,0)</f>
        <v>0</v>
      </c>
      <c r="BG414" s="154">
        <f>IF(N414="zákl. přenesená",J414,0)</f>
        <v>0</v>
      </c>
      <c r="BH414" s="154">
        <f>IF(N414="sníž. přenesená",J414,0)</f>
        <v>0</v>
      </c>
      <c r="BI414" s="154">
        <f>IF(N414="nulová",J414,0)</f>
        <v>0</v>
      </c>
      <c r="BJ414" s="18" t="s">
        <v>82</v>
      </c>
      <c r="BK414" s="154">
        <f>ROUND(I414*H414,2)</f>
        <v>0</v>
      </c>
      <c r="BL414" s="18" t="s">
        <v>167</v>
      </c>
      <c r="BM414" s="262" t="s">
        <v>543</v>
      </c>
    </row>
    <row r="415" s="13" customFormat="1">
      <c r="A415" s="13"/>
      <c r="B415" s="263"/>
      <c r="C415" s="264"/>
      <c r="D415" s="265" t="s">
        <v>169</v>
      </c>
      <c r="E415" s="266" t="s">
        <v>1</v>
      </c>
      <c r="F415" s="267" t="s">
        <v>544</v>
      </c>
      <c r="G415" s="264"/>
      <c r="H415" s="266" t="s">
        <v>1</v>
      </c>
      <c r="I415" s="268"/>
      <c r="J415" s="264"/>
      <c r="K415" s="264"/>
      <c r="L415" s="269"/>
      <c r="M415" s="270"/>
      <c r="N415" s="271"/>
      <c r="O415" s="271"/>
      <c r="P415" s="271"/>
      <c r="Q415" s="271"/>
      <c r="R415" s="271"/>
      <c r="S415" s="271"/>
      <c r="T415" s="27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73" t="s">
        <v>169</v>
      </c>
      <c r="AU415" s="273" t="s">
        <v>84</v>
      </c>
      <c r="AV415" s="13" t="s">
        <v>82</v>
      </c>
      <c r="AW415" s="13" t="s">
        <v>30</v>
      </c>
      <c r="AX415" s="13" t="s">
        <v>75</v>
      </c>
      <c r="AY415" s="273" t="s">
        <v>160</v>
      </c>
    </row>
    <row r="416" s="14" customFormat="1">
      <c r="A416" s="14"/>
      <c r="B416" s="274"/>
      <c r="C416" s="275"/>
      <c r="D416" s="265" t="s">
        <v>169</v>
      </c>
      <c r="E416" s="276" t="s">
        <v>1</v>
      </c>
      <c r="F416" s="277" t="s">
        <v>545</v>
      </c>
      <c r="G416" s="275"/>
      <c r="H416" s="278">
        <v>3.7029999999999998</v>
      </c>
      <c r="I416" s="279"/>
      <c r="J416" s="275"/>
      <c r="K416" s="275"/>
      <c r="L416" s="280"/>
      <c r="M416" s="281"/>
      <c r="N416" s="282"/>
      <c r="O416" s="282"/>
      <c r="P416" s="282"/>
      <c r="Q416" s="282"/>
      <c r="R416" s="282"/>
      <c r="S416" s="282"/>
      <c r="T416" s="283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84" t="s">
        <v>169</v>
      </c>
      <c r="AU416" s="284" t="s">
        <v>84</v>
      </c>
      <c r="AV416" s="14" t="s">
        <v>84</v>
      </c>
      <c r="AW416" s="14" t="s">
        <v>30</v>
      </c>
      <c r="AX416" s="14" t="s">
        <v>75</v>
      </c>
      <c r="AY416" s="284" t="s">
        <v>160</v>
      </c>
    </row>
    <row r="417" s="15" customFormat="1">
      <c r="A417" s="15"/>
      <c r="B417" s="285"/>
      <c r="C417" s="286"/>
      <c r="D417" s="265" t="s">
        <v>169</v>
      </c>
      <c r="E417" s="287" t="s">
        <v>1</v>
      </c>
      <c r="F417" s="288" t="s">
        <v>172</v>
      </c>
      <c r="G417" s="286"/>
      <c r="H417" s="289">
        <v>3.7029999999999998</v>
      </c>
      <c r="I417" s="290"/>
      <c r="J417" s="286"/>
      <c r="K417" s="286"/>
      <c r="L417" s="291"/>
      <c r="M417" s="292"/>
      <c r="N417" s="293"/>
      <c r="O417" s="293"/>
      <c r="P417" s="293"/>
      <c r="Q417" s="293"/>
      <c r="R417" s="293"/>
      <c r="S417" s="293"/>
      <c r="T417" s="294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95" t="s">
        <v>169</v>
      </c>
      <c r="AU417" s="295" t="s">
        <v>84</v>
      </c>
      <c r="AV417" s="15" t="s">
        <v>167</v>
      </c>
      <c r="AW417" s="15" t="s">
        <v>30</v>
      </c>
      <c r="AX417" s="15" t="s">
        <v>82</v>
      </c>
      <c r="AY417" s="295" t="s">
        <v>160</v>
      </c>
    </row>
    <row r="418" s="2" customFormat="1" ht="37.8" customHeight="1">
      <c r="A418" s="41"/>
      <c r="B418" s="42"/>
      <c r="C418" s="251" t="s">
        <v>546</v>
      </c>
      <c r="D418" s="251" t="s">
        <v>162</v>
      </c>
      <c r="E418" s="252" t="s">
        <v>547</v>
      </c>
      <c r="F418" s="253" t="s">
        <v>548</v>
      </c>
      <c r="G418" s="254" t="s">
        <v>260</v>
      </c>
      <c r="H418" s="255">
        <v>38.295000000000002</v>
      </c>
      <c r="I418" s="256"/>
      <c r="J418" s="257">
        <f>ROUND(I418*H418,2)</f>
        <v>0</v>
      </c>
      <c r="K418" s="253" t="s">
        <v>166</v>
      </c>
      <c r="L418" s="44"/>
      <c r="M418" s="258" t="s">
        <v>1</v>
      </c>
      <c r="N418" s="259" t="s">
        <v>40</v>
      </c>
      <c r="O418" s="94"/>
      <c r="P418" s="260">
        <f>O418*H418</f>
        <v>0</v>
      </c>
      <c r="Q418" s="260">
        <v>0</v>
      </c>
      <c r="R418" s="260">
        <f>Q418*H418</f>
        <v>0</v>
      </c>
      <c r="S418" s="260">
        <v>0</v>
      </c>
      <c r="T418" s="261">
        <f>S418*H418</f>
        <v>0</v>
      </c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R418" s="262" t="s">
        <v>167</v>
      </c>
      <c r="AT418" s="262" t="s">
        <v>162</v>
      </c>
      <c r="AU418" s="262" t="s">
        <v>84</v>
      </c>
      <c r="AY418" s="18" t="s">
        <v>160</v>
      </c>
      <c r="BE418" s="154">
        <f>IF(N418="základní",J418,0)</f>
        <v>0</v>
      </c>
      <c r="BF418" s="154">
        <f>IF(N418="snížená",J418,0)</f>
        <v>0</v>
      </c>
      <c r="BG418" s="154">
        <f>IF(N418="zákl. přenesená",J418,0)</f>
        <v>0</v>
      </c>
      <c r="BH418" s="154">
        <f>IF(N418="sníž. přenesená",J418,0)</f>
        <v>0</v>
      </c>
      <c r="BI418" s="154">
        <f>IF(N418="nulová",J418,0)</f>
        <v>0</v>
      </c>
      <c r="BJ418" s="18" t="s">
        <v>82</v>
      </c>
      <c r="BK418" s="154">
        <f>ROUND(I418*H418,2)</f>
        <v>0</v>
      </c>
      <c r="BL418" s="18" t="s">
        <v>167</v>
      </c>
      <c r="BM418" s="262" t="s">
        <v>549</v>
      </c>
    </row>
    <row r="419" s="13" customFormat="1">
      <c r="A419" s="13"/>
      <c r="B419" s="263"/>
      <c r="C419" s="264"/>
      <c r="D419" s="265" t="s">
        <v>169</v>
      </c>
      <c r="E419" s="266" t="s">
        <v>1</v>
      </c>
      <c r="F419" s="267" t="s">
        <v>544</v>
      </c>
      <c r="G419" s="264"/>
      <c r="H419" s="266" t="s">
        <v>1</v>
      </c>
      <c r="I419" s="268"/>
      <c r="J419" s="264"/>
      <c r="K419" s="264"/>
      <c r="L419" s="269"/>
      <c r="M419" s="270"/>
      <c r="N419" s="271"/>
      <c r="O419" s="271"/>
      <c r="P419" s="271"/>
      <c r="Q419" s="271"/>
      <c r="R419" s="271"/>
      <c r="S419" s="271"/>
      <c r="T419" s="272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73" t="s">
        <v>169</v>
      </c>
      <c r="AU419" s="273" t="s">
        <v>84</v>
      </c>
      <c r="AV419" s="13" t="s">
        <v>82</v>
      </c>
      <c r="AW419" s="13" t="s">
        <v>30</v>
      </c>
      <c r="AX419" s="13" t="s">
        <v>75</v>
      </c>
      <c r="AY419" s="273" t="s">
        <v>160</v>
      </c>
    </row>
    <row r="420" s="14" customFormat="1">
      <c r="A420" s="14"/>
      <c r="B420" s="274"/>
      <c r="C420" s="275"/>
      <c r="D420" s="265" t="s">
        <v>169</v>
      </c>
      <c r="E420" s="276" t="s">
        <v>1</v>
      </c>
      <c r="F420" s="277" t="s">
        <v>550</v>
      </c>
      <c r="G420" s="275"/>
      <c r="H420" s="278">
        <v>4.2549999999999999</v>
      </c>
      <c r="I420" s="279"/>
      <c r="J420" s="275"/>
      <c r="K420" s="275"/>
      <c r="L420" s="280"/>
      <c r="M420" s="281"/>
      <c r="N420" s="282"/>
      <c r="O420" s="282"/>
      <c r="P420" s="282"/>
      <c r="Q420" s="282"/>
      <c r="R420" s="282"/>
      <c r="S420" s="282"/>
      <c r="T420" s="283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84" t="s">
        <v>169</v>
      </c>
      <c r="AU420" s="284" t="s">
        <v>84</v>
      </c>
      <c r="AV420" s="14" t="s">
        <v>84</v>
      </c>
      <c r="AW420" s="14" t="s">
        <v>30</v>
      </c>
      <c r="AX420" s="14" t="s">
        <v>75</v>
      </c>
      <c r="AY420" s="284" t="s">
        <v>160</v>
      </c>
    </row>
    <row r="421" s="15" customFormat="1">
      <c r="A421" s="15"/>
      <c r="B421" s="285"/>
      <c r="C421" s="286"/>
      <c r="D421" s="265" t="s">
        <v>169</v>
      </c>
      <c r="E421" s="287" t="s">
        <v>1</v>
      </c>
      <c r="F421" s="288" t="s">
        <v>172</v>
      </c>
      <c r="G421" s="286"/>
      <c r="H421" s="289">
        <v>4.2549999999999999</v>
      </c>
      <c r="I421" s="290"/>
      <c r="J421" s="286"/>
      <c r="K421" s="286"/>
      <c r="L421" s="291"/>
      <c r="M421" s="292"/>
      <c r="N421" s="293"/>
      <c r="O421" s="293"/>
      <c r="P421" s="293"/>
      <c r="Q421" s="293"/>
      <c r="R421" s="293"/>
      <c r="S421" s="293"/>
      <c r="T421" s="294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T421" s="295" t="s">
        <v>169</v>
      </c>
      <c r="AU421" s="295" t="s">
        <v>84</v>
      </c>
      <c r="AV421" s="15" t="s">
        <v>167</v>
      </c>
      <c r="AW421" s="15" t="s">
        <v>30</v>
      </c>
      <c r="AX421" s="15" t="s">
        <v>82</v>
      </c>
      <c r="AY421" s="295" t="s">
        <v>160</v>
      </c>
    </row>
    <row r="422" s="14" customFormat="1">
      <c r="A422" s="14"/>
      <c r="B422" s="274"/>
      <c r="C422" s="275"/>
      <c r="D422" s="265" t="s">
        <v>169</v>
      </c>
      <c r="E422" s="275"/>
      <c r="F422" s="277" t="s">
        <v>551</v>
      </c>
      <c r="G422" s="275"/>
      <c r="H422" s="278">
        <v>38.295000000000002</v>
      </c>
      <c r="I422" s="279"/>
      <c r="J422" s="275"/>
      <c r="K422" s="275"/>
      <c r="L422" s="280"/>
      <c r="M422" s="281"/>
      <c r="N422" s="282"/>
      <c r="O422" s="282"/>
      <c r="P422" s="282"/>
      <c r="Q422" s="282"/>
      <c r="R422" s="282"/>
      <c r="S422" s="282"/>
      <c r="T422" s="283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84" t="s">
        <v>169</v>
      </c>
      <c r="AU422" s="284" t="s">
        <v>84</v>
      </c>
      <c r="AV422" s="14" t="s">
        <v>84</v>
      </c>
      <c r="AW422" s="14" t="s">
        <v>4</v>
      </c>
      <c r="AX422" s="14" t="s">
        <v>82</v>
      </c>
      <c r="AY422" s="284" t="s">
        <v>160</v>
      </c>
    </row>
    <row r="423" s="2" customFormat="1" ht="37.8" customHeight="1">
      <c r="A423" s="41"/>
      <c r="B423" s="42"/>
      <c r="C423" s="251" t="s">
        <v>552</v>
      </c>
      <c r="D423" s="251" t="s">
        <v>162</v>
      </c>
      <c r="E423" s="252" t="s">
        <v>553</v>
      </c>
      <c r="F423" s="253" t="s">
        <v>554</v>
      </c>
      <c r="G423" s="254" t="s">
        <v>260</v>
      </c>
      <c r="H423" s="255">
        <v>2.7029999999999998</v>
      </c>
      <c r="I423" s="256"/>
      <c r="J423" s="257">
        <f>ROUND(I423*H423,2)</f>
        <v>0</v>
      </c>
      <c r="K423" s="253" t="s">
        <v>166</v>
      </c>
      <c r="L423" s="44"/>
      <c r="M423" s="258" t="s">
        <v>1</v>
      </c>
      <c r="N423" s="259" t="s">
        <v>40</v>
      </c>
      <c r="O423" s="94"/>
      <c r="P423" s="260">
        <f>O423*H423</f>
        <v>0</v>
      </c>
      <c r="Q423" s="260">
        <v>0</v>
      </c>
      <c r="R423" s="260">
        <f>Q423*H423</f>
        <v>0</v>
      </c>
      <c r="S423" s="260">
        <v>0</v>
      </c>
      <c r="T423" s="261">
        <f>S423*H423</f>
        <v>0</v>
      </c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R423" s="262" t="s">
        <v>167</v>
      </c>
      <c r="AT423" s="262" t="s">
        <v>162</v>
      </c>
      <c r="AU423" s="262" t="s">
        <v>84</v>
      </c>
      <c r="AY423" s="18" t="s">
        <v>160</v>
      </c>
      <c r="BE423" s="154">
        <f>IF(N423="základní",J423,0)</f>
        <v>0</v>
      </c>
      <c r="BF423" s="154">
        <f>IF(N423="snížená",J423,0)</f>
        <v>0</v>
      </c>
      <c r="BG423" s="154">
        <f>IF(N423="zákl. přenesená",J423,0)</f>
        <v>0</v>
      </c>
      <c r="BH423" s="154">
        <f>IF(N423="sníž. přenesená",J423,0)</f>
        <v>0</v>
      </c>
      <c r="BI423" s="154">
        <f>IF(N423="nulová",J423,0)</f>
        <v>0</v>
      </c>
      <c r="BJ423" s="18" t="s">
        <v>82</v>
      </c>
      <c r="BK423" s="154">
        <f>ROUND(I423*H423,2)</f>
        <v>0</v>
      </c>
      <c r="BL423" s="18" t="s">
        <v>167</v>
      </c>
      <c r="BM423" s="262" t="s">
        <v>555</v>
      </c>
    </row>
    <row r="424" s="13" customFormat="1">
      <c r="A424" s="13"/>
      <c r="B424" s="263"/>
      <c r="C424" s="264"/>
      <c r="D424" s="265" t="s">
        <v>169</v>
      </c>
      <c r="E424" s="266" t="s">
        <v>1</v>
      </c>
      <c r="F424" s="267" t="s">
        <v>544</v>
      </c>
      <c r="G424" s="264"/>
      <c r="H424" s="266" t="s">
        <v>1</v>
      </c>
      <c r="I424" s="268"/>
      <c r="J424" s="264"/>
      <c r="K424" s="264"/>
      <c r="L424" s="269"/>
      <c r="M424" s="270"/>
      <c r="N424" s="271"/>
      <c r="O424" s="271"/>
      <c r="P424" s="271"/>
      <c r="Q424" s="271"/>
      <c r="R424" s="271"/>
      <c r="S424" s="271"/>
      <c r="T424" s="272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73" t="s">
        <v>169</v>
      </c>
      <c r="AU424" s="273" t="s">
        <v>84</v>
      </c>
      <c r="AV424" s="13" t="s">
        <v>82</v>
      </c>
      <c r="AW424" s="13" t="s">
        <v>30</v>
      </c>
      <c r="AX424" s="13" t="s">
        <v>75</v>
      </c>
      <c r="AY424" s="273" t="s">
        <v>160</v>
      </c>
    </row>
    <row r="425" s="14" customFormat="1">
      <c r="A425" s="14"/>
      <c r="B425" s="274"/>
      <c r="C425" s="275"/>
      <c r="D425" s="265" t="s">
        <v>169</v>
      </c>
      <c r="E425" s="276" t="s">
        <v>1</v>
      </c>
      <c r="F425" s="277" t="s">
        <v>556</v>
      </c>
      <c r="G425" s="275"/>
      <c r="H425" s="278">
        <v>2.7029999999999998</v>
      </c>
      <c r="I425" s="279"/>
      <c r="J425" s="275"/>
      <c r="K425" s="275"/>
      <c r="L425" s="280"/>
      <c r="M425" s="281"/>
      <c r="N425" s="282"/>
      <c r="O425" s="282"/>
      <c r="P425" s="282"/>
      <c r="Q425" s="282"/>
      <c r="R425" s="282"/>
      <c r="S425" s="282"/>
      <c r="T425" s="283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84" t="s">
        <v>169</v>
      </c>
      <c r="AU425" s="284" t="s">
        <v>84</v>
      </c>
      <c r="AV425" s="14" t="s">
        <v>84</v>
      </c>
      <c r="AW425" s="14" t="s">
        <v>30</v>
      </c>
      <c r="AX425" s="14" t="s">
        <v>75</v>
      </c>
      <c r="AY425" s="284" t="s">
        <v>160</v>
      </c>
    </row>
    <row r="426" s="15" customFormat="1">
      <c r="A426" s="15"/>
      <c r="B426" s="285"/>
      <c r="C426" s="286"/>
      <c r="D426" s="265" t="s">
        <v>169</v>
      </c>
      <c r="E426" s="287" t="s">
        <v>1</v>
      </c>
      <c r="F426" s="288" t="s">
        <v>172</v>
      </c>
      <c r="G426" s="286"/>
      <c r="H426" s="289">
        <v>2.7029999999999998</v>
      </c>
      <c r="I426" s="290"/>
      <c r="J426" s="286"/>
      <c r="K426" s="286"/>
      <c r="L426" s="291"/>
      <c r="M426" s="292"/>
      <c r="N426" s="293"/>
      <c r="O426" s="293"/>
      <c r="P426" s="293"/>
      <c r="Q426" s="293"/>
      <c r="R426" s="293"/>
      <c r="S426" s="293"/>
      <c r="T426" s="294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295" t="s">
        <v>169</v>
      </c>
      <c r="AU426" s="295" t="s">
        <v>84</v>
      </c>
      <c r="AV426" s="15" t="s">
        <v>167</v>
      </c>
      <c r="AW426" s="15" t="s">
        <v>30</v>
      </c>
      <c r="AX426" s="15" t="s">
        <v>82</v>
      </c>
      <c r="AY426" s="295" t="s">
        <v>160</v>
      </c>
    </row>
    <row r="427" s="12" customFormat="1" ht="22.8" customHeight="1">
      <c r="A427" s="12"/>
      <c r="B427" s="235"/>
      <c r="C427" s="236"/>
      <c r="D427" s="237" t="s">
        <v>74</v>
      </c>
      <c r="E427" s="249" t="s">
        <v>557</v>
      </c>
      <c r="F427" s="249" t="s">
        <v>558</v>
      </c>
      <c r="G427" s="236"/>
      <c r="H427" s="236"/>
      <c r="I427" s="239"/>
      <c r="J427" s="250">
        <f>BK427</f>
        <v>0</v>
      </c>
      <c r="K427" s="236"/>
      <c r="L427" s="241"/>
      <c r="M427" s="242"/>
      <c r="N427" s="243"/>
      <c r="O427" s="243"/>
      <c r="P427" s="244">
        <f>P428</f>
        <v>0</v>
      </c>
      <c r="Q427" s="243"/>
      <c r="R427" s="244">
        <f>R428</f>
        <v>0</v>
      </c>
      <c r="S427" s="243"/>
      <c r="T427" s="245">
        <f>T428</f>
        <v>0</v>
      </c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R427" s="246" t="s">
        <v>82</v>
      </c>
      <c r="AT427" s="247" t="s">
        <v>74</v>
      </c>
      <c r="AU427" s="247" t="s">
        <v>82</v>
      </c>
      <c r="AY427" s="246" t="s">
        <v>160</v>
      </c>
      <c r="BK427" s="248">
        <f>BK428</f>
        <v>0</v>
      </c>
    </row>
    <row r="428" s="2" customFormat="1" ht="49.05" customHeight="1">
      <c r="A428" s="41"/>
      <c r="B428" s="42"/>
      <c r="C428" s="251" t="s">
        <v>559</v>
      </c>
      <c r="D428" s="251" t="s">
        <v>162</v>
      </c>
      <c r="E428" s="252" t="s">
        <v>560</v>
      </c>
      <c r="F428" s="253" t="s">
        <v>561</v>
      </c>
      <c r="G428" s="254" t="s">
        <v>260</v>
      </c>
      <c r="H428" s="255">
        <v>2.6629999999999998</v>
      </c>
      <c r="I428" s="256"/>
      <c r="J428" s="257">
        <f>ROUND(I428*H428,2)</f>
        <v>0</v>
      </c>
      <c r="K428" s="253" t="s">
        <v>166</v>
      </c>
      <c r="L428" s="44"/>
      <c r="M428" s="317" t="s">
        <v>1</v>
      </c>
      <c r="N428" s="318" t="s">
        <v>40</v>
      </c>
      <c r="O428" s="319"/>
      <c r="P428" s="320">
        <f>O428*H428</f>
        <v>0</v>
      </c>
      <c r="Q428" s="320">
        <v>0</v>
      </c>
      <c r="R428" s="320">
        <f>Q428*H428</f>
        <v>0</v>
      </c>
      <c r="S428" s="320">
        <v>0</v>
      </c>
      <c r="T428" s="321">
        <f>S428*H428</f>
        <v>0</v>
      </c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R428" s="262" t="s">
        <v>167</v>
      </c>
      <c r="AT428" s="262" t="s">
        <v>162</v>
      </c>
      <c r="AU428" s="262" t="s">
        <v>84</v>
      </c>
      <c r="AY428" s="18" t="s">
        <v>160</v>
      </c>
      <c r="BE428" s="154">
        <f>IF(N428="základní",J428,0)</f>
        <v>0</v>
      </c>
      <c r="BF428" s="154">
        <f>IF(N428="snížená",J428,0)</f>
        <v>0</v>
      </c>
      <c r="BG428" s="154">
        <f>IF(N428="zákl. přenesená",J428,0)</f>
        <v>0</v>
      </c>
      <c r="BH428" s="154">
        <f>IF(N428="sníž. přenesená",J428,0)</f>
        <v>0</v>
      </c>
      <c r="BI428" s="154">
        <f>IF(N428="nulová",J428,0)</f>
        <v>0</v>
      </c>
      <c r="BJ428" s="18" t="s">
        <v>82</v>
      </c>
      <c r="BK428" s="154">
        <f>ROUND(I428*H428,2)</f>
        <v>0</v>
      </c>
      <c r="BL428" s="18" t="s">
        <v>167</v>
      </c>
      <c r="BM428" s="262" t="s">
        <v>562</v>
      </c>
    </row>
    <row r="429" s="2" customFormat="1" ht="6.96" customHeight="1">
      <c r="A429" s="41"/>
      <c r="B429" s="69"/>
      <c r="C429" s="70"/>
      <c r="D429" s="70"/>
      <c r="E429" s="70"/>
      <c r="F429" s="70"/>
      <c r="G429" s="70"/>
      <c r="H429" s="70"/>
      <c r="I429" s="70"/>
      <c r="J429" s="70"/>
      <c r="K429" s="70"/>
      <c r="L429" s="44"/>
      <c r="M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</row>
  </sheetData>
  <sheetProtection sheet="1" autoFilter="0" formatColumns="0" formatRows="0" objects="1" scenarios="1" spinCount="100000" saltValue="d4s6R3QUyD0k6oRlkJ8/fSD6ZSTxH5BcLC2HXB2PfW/NqzrsgomB207NxNhITLMpiYkMcL/N5pB6v0NvAb1u7Q==" hashValue="2D7qeA+9OPBVVx7pTb51nUQlCQJKMEKP94e/jWfmUqMNzyfCUDaBFccpne2haR3C6oiUq7neAxTygBWMWO6yQw==" algorithmName="SHA-512" password="CC35"/>
  <autoFilter ref="C140:K428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3:F113"/>
    <mergeCell ref="D114:F114"/>
    <mergeCell ref="D115:F115"/>
    <mergeCell ref="D116:F116"/>
    <mergeCell ref="D117:F117"/>
    <mergeCell ref="E129:H129"/>
    <mergeCell ref="E131:H131"/>
    <mergeCell ref="E133:H13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21"/>
      <c r="AT3" s="18" t="s">
        <v>84</v>
      </c>
    </row>
    <row r="4" s="1" customFormat="1" ht="24.96" customHeight="1">
      <c r="B4" s="21"/>
      <c r="D4" s="164" t="s">
        <v>114</v>
      </c>
      <c r="L4" s="21"/>
      <c r="M4" s="165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66" t="s">
        <v>16</v>
      </c>
      <c r="L6" s="21"/>
    </row>
    <row r="7" s="1" customFormat="1" ht="16.5" customHeight="1">
      <c r="B7" s="21"/>
      <c r="E7" s="167" t="str">
        <f>'Rekapitulace stavby'!K6</f>
        <v>Babice - prodloužení vodovodu a kanalizace</v>
      </c>
      <c r="F7" s="166"/>
      <c r="G7" s="166"/>
      <c r="H7" s="166"/>
      <c r="L7" s="21"/>
    </row>
    <row r="8" s="1" customFormat="1" ht="12" customHeight="1">
      <c r="B8" s="21"/>
      <c r="D8" s="166" t="s">
        <v>115</v>
      </c>
      <c r="L8" s="21"/>
    </row>
    <row r="9" s="2" customFormat="1" ht="16.5" customHeight="1">
      <c r="A9" s="41"/>
      <c r="B9" s="44"/>
      <c r="C9" s="41"/>
      <c r="D9" s="41"/>
      <c r="E9" s="167" t="s">
        <v>116</v>
      </c>
      <c r="F9" s="41"/>
      <c r="G9" s="41"/>
      <c r="H9" s="41"/>
      <c r="I9" s="41"/>
      <c r="J9" s="41"/>
      <c r="K9" s="41"/>
      <c r="L9" s="66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4"/>
      <c r="C10" s="41"/>
      <c r="D10" s="166" t="s">
        <v>117</v>
      </c>
      <c r="E10" s="41"/>
      <c r="F10" s="41"/>
      <c r="G10" s="41"/>
      <c r="H10" s="41"/>
      <c r="I10" s="41"/>
      <c r="J10" s="41"/>
      <c r="K10" s="41"/>
      <c r="L10" s="66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4"/>
      <c r="C11" s="41"/>
      <c r="D11" s="41"/>
      <c r="E11" s="168" t="s">
        <v>563</v>
      </c>
      <c r="F11" s="41"/>
      <c r="G11" s="41"/>
      <c r="H11" s="41"/>
      <c r="I11" s="41"/>
      <c r="J11" s="41"/>
      <c r="K11" s="41"/>
      <c r="L11" s="66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66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4"/>
      <c r="C13" s="41"/>
      <c r="D13" s="166" t="s">
        <v>18</v>
      </c>
      <c r="E13" s="41"/>
      <c r="F13" s="144" t="s">
        <v>1</v>
      </c>
      <c r="G13" s="41"/>
      <c r="H13" s="41"/>
      <c r="I13" s="166" t="s">
        <v>19</v>
      </c>
      <c r="J13" s="144" t="s">
        <v>1</v>
      </c>
      <c r="K13" s="41"/>
      <c r="L13" s="66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4"/>
      <c r="C14" s="41"/>
      <c r="D14" s="166" t="s">
        <v>20</v>
      </c>
      <c r="E14" s="41"/>
      <c r="F14" s="144" t="s">
        <v>21</v>
      </c>
      <c r="G14" s="41"/>
      <c r="H14" s="41"/>
      <c r="I14" s="166" t="s">
        <v>22</v>
      </c>
      <c r="J14" s="169" t="str">
        <f>'Rekapitulace stavby'!AN8</f>
        <v>16. 11. 2020</v>
      </c>
      <c r="K14" s="41"/>
      <c r="L14" s="66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66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4"/>
      <c r="C16" s="41"/>
      <c r="D16" s="166" t="s">
        <v>24</v>
      </c>
      <c r="E16" s="41"/>
      <c r="F16" s="41"/>
      <c r="G16" s="41"/>
      <c r="H16" s="41"/>
      <c r="I16" s="166" t="s">
        <v>25</v>
      </c>
      <c r="J16" s="144" t="str">
        <f>IF('Rekapitulace stavby'!AN10="","",'Rekapitulace stavby'!AN10)</f>
        <v/>
      </c>
      <c r="K16" s="41"/>
      <c r="L16" s="66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4"/>
      <c r="C17" s="41"/>
      <c r="D17" s="41"/>
      <c r="E17" s="144" t="str">
        <f>IF('Rekapitulace stavby'!E11="","",'Rekapitulace stavby'!E11)</f>
        <v xml:space="preserve"> </v>
      </c>
      <c r="F17" s="41"/>
      <c r="G17" s="41"/>
      <c r="H17" s="41"/>
      <c r="I17" s="166" t="s">
        <v>26</v>
      </c>
      <c r="J17" s="144" t="str">
        <f>IF('Rekapitulace stavby'!AN11="","",'Rekapitulace stavby'!AN11)</f>
        <v/>
      </c>
      <c r="K17" s="41"/>
      <c r="L17" s="66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4"/>
      <c r="C18" s="41"/>
      <c r="D18" s="41"/>
      <c r="E18" s="41"/>
      <c r="F18" s="41"/>
      <c r="G18" s="41"/>
      <c r="H18" s="41"/>
      <c r="I18" s="41"/>
      <c r="J18" s="41"/>
      <c r="K18" s="41"/>
      <c r="L18" s="66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4"/>
      <c r="C19" s="41"/>
      <c r="D19" s="166" t="s">
        <v>27</v>
      </c>
      <c r="E19" s="41"/>
      <c r="F19" s="41"/>
      <c r="G19" s="41"/>
      <c r="H19" s="41"/>
      <c r="I19" s="166" t="s">
        <v>25</v>
      </c>
      <c r="J19" s="34" t="str">
        <f>'Rekapitulace stavby'!AN13</f>
        <v>Vyplň údaj</v>
      </c>
      <c r="K19" s="41"/>
      <c r="L19" s="66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4"/>
      <c r="C20" s="41"/>
      <c r="D20" s="41"/>
      <c r="E20" s="34" t="str">
        <f>'Rekapitulace stavby'!E14</f>
        <v>Vyplň údaj</v>
      </c>
      <c r="F20" s="144"/>
      <c r="G20" s="144"/>
      <c r="H20" s="144"/>
      <c r="I20" s="166" t="s">
        <v>26</v>
      </c>
      <c r="J20" s="34" t="str">
        <f>'Rekapitulace stavby'!AN14</f>
        <v>Vyplň údaj</v>
      </c>
      <c r="K20" s="41"/>
      <c r="L20" s="66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66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4"/>
      <c r="C22" s="41"/>
      <c r="D22" s="166" t="s">
        <v>29</v>
      </c>
      <c r="E22" s="41"/>
      <c r="F22" s="41"/>
      <c r="G22" s="41"/>
      <c r="H22" s="41"/>
      <c r="I22" s="166" t="s">
        <v>25</v>
      </c>
      <c r="J22" s="144" t="str">
        <f>IF('Rekapitulace stavby'!AN16="","",'Rekapitulace stavby'!AN16)</f>
        <v/>
      </c>
      <c r="K22" s="41"/>
      <c r="L22" s="66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4"/>
      <c r="C23" s="41"/>
      <c r="D23" s="41"/>
      <c r="E23" s="144" t="str">
        <f>IF('Rekapitulace stavby'!E17="","",'Rekapitulace stavby'!E17)</f>
        <v xml:space="preserve"> </v>
      </c>
      <c r="F23" s="41"/>
      <c r="G23" s="41"/>
      <c r="H23" s="41"/>
      <c r="I23" s="166" t="s">
        <v>26</v>
      </c>
      <c r="J23" s="144" t="str">
        <f>IF('Rekapitulace stavby'!AN17="","",'Rekapitulace stavby'!AN17)</f>
        <v/>
      </c>
      <c r="K23" s="41"/>
      <c r="L23" s="66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66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4"/>
      <c r="C25" s="41"/>
      <c r="D25" s="166" t="s">
        <v>31</v>
      </c>
      <c r="E25" s="41"/>
      <c r="F25" s="41"/>
      <c r="G25" s="41"/>
      <c r="H25" s="41"/>
      <c r="I25" s="166" t="s">
        <v>25</v>
      </c>
      <c r="J25" s="144" t="str">
        <f>IF('Rekapitulace stavby'!AN19="","",'Rekapitulace stavby'!AN19)</f>
        <v/>
      </c>
      <c r="K25" s="41"/>
      <c r="L25" s="66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4"/>
      <c r="C26" s="41"/>
      <c r="D26" s="41"/>
      <c r="E26" s="144" t="str">
        <f>IF('Rekapitulace stavby'!E20="","",'Rekapitulace stavby'!E20)</f>
        <v xml:space="preserve"> </v>
      </c>
      <c r="F26" s="41"/>
      <c r="G26" s="41"/>
      <c r="H26" s="41"/>
      <c r="I26" s="166" t="s">
        <v>26</v>
      </c>
      <c r="J26" s="144" t="str">
        <f>IF('Rekapitulace stavby'!AN20="","",'Rekapitulace stavby'!AN20)</f>
        <v/>
      </c>
      <c r="K26" s="41"/>
      <c r="L26" s="66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66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4"/>
      <c r="C28" s="41"/>
      <c r="D28" s="166" t="s">
        <v>32</v>
      </c>
      <c r="E28" s="41"/>
      <c r="F28" s="41"/>
      <c r="G28" s="41"/>
      <c r="H28" s="41"/>
      <c r="I28" s="41"/>
      <c r="J28" s="41"/>
      <c r="K28" s="41"/>
      <c r="L28" s="66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70"/>
      <c r="B29" s="171"/>
      <c r="C29" s="170"/>
      <c r="D29" s="170"/>
      <c r="E29" s="172" t="s">
        <v>1</v>
      </c>
      <c r="F29" s="172"/>
      <c r="G29" s="172"/>
      <c r="H29" s="172"/>
      <c r="I29" s="170"/>
      <c r="J29" s="170"/>
      <c r="K29" s="170"/>
      <c r="L29" s="173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</row>
    <row r="30" s="2" customFormat="1" ht="6.96" customHeight="1">
      <c r="A30" s="41"/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66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4"/>
      <c r="C31" s="41"/>
      <c r="D31" s="174"/>
      <c r="E31" s="174"/>
      <c r="F31" s="174"/>
      <c r="G31" s="174"/>
      <c r="H31" s="174"/>
      <c r="I31" s="174"/>
      <c r="J31" s="174"/>
      <c r="K31" s="174"/>
      <c r="L31" s="66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4"/>
      <c r="C32" s="41"/>
      <c r="D32" s="144" t="s">
        <v>119</v>
      </c>
      <c r="E32" s="41"/>
      <c r="F32" s="41"/>
      <c r="G32" s="41"/>
      <c r="H32" s="41"/>
      <c r="I32" s="41"/>
      <c r="J32" s="175">
        <f>J98</f>
        <v>0</v>
      </c>
      <c r="K32" s="41"/>
      <c r="L32" s="6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4"/>
      <c r="C33" s="41"/>
      <c r="D33" s="176" t="s">
        <v>108</v>
      </c>
      <c r="E33" s="41"/>
      <c r="F33" s="41"/>
      <c r="G33" s="41"/>
      <c r="H33" s="41"/>
      <c r="I33" s="41"/>
      <c r="J33" s="175">
        <f>J109</f>
        <v>0</v>
      </c>
      <c r="K33" s="41"/>
      <c r="L33" s="6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25.44" customHeight="1">
      <c r="A34" s="41"/>
      <c r="B34" s="44"/>
      <c r="C34" s="41"/>
      <c r="D34" s="177" t="s">
        <v>35</v>
      </c>
      <c r="E34" s="41"/>
      <c r="F34" s="41"/>
      <c r="G34" s="41"/>
      <c r="H34" s="41"/>
      <c r="I34" s="41"/>
      <c r="J34" s="178">
        <f>ROUND(J32 + J33, 2)</f>
        <v>0</v>
      </c>
      <c r="K34" s="41"/>
      <c r="L34" s="6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6.96" customHeight="1">
      <c r="A35" s="41"/>
      <c r="B35" s="44"/>
      <c r="C35" s="41"/>
      <c r="D35" s="174"/>
      <c r="E35" s="174"/>
      <c r="F35" s="174"/>
      <c r="G35" s="174"/>
      <c r="H35" s="174"/>
      <c r="I35" s="174"/>
      <c r="J35" s="174"/>
      <c r="K35" s="174"/>
      <c r="L35" s="6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4"/>
      <c r="C36" s="41"/>
      <c r="D36" s="41"/>
      <c r="E36" s="41"/>
      <c r="F36" s="179" t="s">
        <v>37</v>
      </c>
      <c r="G36" s="41"/>
      <c r="H36" s="41"/>
      <c r="I36" s="179" t="s">
        <v>36</v>
      </c>
      <c r="J36" s="179" t="s">
        <v>38</v>
      </c>
      <c r="K36" s="41"/>
      <c r="L36" s="6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="2" customFormat="1" ht="14.4" customHeight="1">
      <c r="A37" s="41"/>
      <c r="B37" s="44"/>
      <c r="C37" s="41"/>
      <c r="D37" s="180" t="s">
        <v>39</v>
      </c>
      <c r="E37" s="166" t="s">
        <v>40</v>
      </c>
      <c r="F37" s="181">
        <f>ROUND((SUM(BE109:BE116) + SUM(BE138:BE297)),  2)</f>
        <v>0</v>
      </c>
      <c r="G37" s="41"/>
      <c r="H37" s="41"/>
      <c r="I37" s="182">
        <v>0.20999999999999999</v>
      </c>
      <c r="J37" s="181">
        <f>ROUND(((SUM(BE109:BE116) + SUM(BE138:BE297))*I37),  2)</f>
        <v>0</v>
      </c>
      <c r="K37" s="41"/>
      <c r="L37" s="6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14.4" customHeight="1">
      <c r="A38" s="41"/>
      <c r="B38" s="44"/>
      <c r="C38" s="41"/>
      <c r="D38" s="41"/>
      <c r="E38" s="166" t="s">
        <v>41</v>
      </c>
      <c r="F38" s="181">
        <f>ROUND((SUM(BF109:BF116) + SUM(BF138:BF297)),  2)</f>
        <v>0</v>
      </c>
      <c r="G38" s="41"/>
      <c r="H38" s="41"/>
      <c r="I38" s="182">
        <v>0.14999999999999999</v>
      </c>
      <c r="J38" s="181">
        <f>ROUND(((SUM(BF109:BF116) + SUM(BF138:BF297))*I38),  2)</f>
        <v>0</v>
      </c>
      <c r="K38" s="41"/>
      <c r="L38" s="6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4"/>
      <c r="C39" s="41"/>
      <c r="D39" s="41"/>
      <c r="E39" s="166" t="s">
        <v>42</v>
      </c>
      <c r="F39" s="181">
        <f>ROUND((SUM(BG109:BG116) + SUM(BG138:BG297)),  2)</f>
        <v>0</v>
      </c>
      <c r="G39" s="41"/>
      <c r="H39" s="41"/>
      <c r="I39" s="182">
        <v>0.20999999999999999</v>
      </c>
      <c r="J39" s="181">
        <f>0</f>
        <v>0</v>
      </c>
      <c r="K39" s="41"/>
      <c r="L39" s="6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hidden="1" s="2" customFormat="1" ht="14.4" customHeight="1">
      <c r="A40" s="41"/>
      <c r="B40" s="44"/>
      <c r="C40" s="41"/>
      <c r="D40" s="41"/>
      <c r="E40" s="166" t="s">
        <v>43</v>
      </c>
      <c r="F40" s="181">
        <f>ROUND((SUM(BH109:BH116) + SUM(BH138:BH297)),  2)</f>
        <v>0</v>
      </c>
      <c r="G40" s="41"/>
      <c r="H40" s="41"/>
      <c r="I40" s="182">
        <v>0.14999999999999999</v>
      </c>
      <c r="J40" s="181">
        <f>0</f>
        <v>0</v>
      </c>
      <c r="K40" s="41"/>
      <c r="L40" s="6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hidden="1" s="2" customFormat="1" ht="14.4" customHeight="1">
      <c r="A41" s="41"/>
      <c r="B41" s="44"/>
      <c r="C41" s="41"/>
      <c r="D41" s="41"/>
      <c r="E41" s="166" t="s">
        <v>44</v>
      </c>
      <c r="F41" s="181">
        <f>ROUND((SUM(BI109:BI116) + SUM(BI138:BI297)),  2)</f>
        <v>0</v>
      </c>
      <c r="G41" s="41"/>
      <c r="H41" s="41"/>
      <c r="I41" s="182">
        <v>0</v>
      </c>
      <c r="J41" s="181">
        <f>0</f>
        <v>0</v>
      </c>
      <c r="K41" s="41"/>
      <c r="L41" s="6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6.96" customHeight="1">
      <c r="A42" s="41"/>
      <c r="B42" s="44"/>
      <c r="C42" s="41"/>
      <c r="D42" s="41"/>
      <c r="E42" s="41"/>
      <c r="F42" s="41"/>
      <c r="G42" s="41"/>
      <c r="H42" s="41"/>
      <c r="I42" s="41"/>
      <c r="J42" s="41"/>
      <c r="K42" s="41"/>
      <c r="L42" s="6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="2" customFormat="1" ht="25.44" customHeight="1">
      <c r="A43" s="41"/>
      <c r="B43" s="44"/>
      <c r="C43" s="183"/>
      <c r="D43" s="184" t="s">
        <v>45</v>
      </c>
      <c r="E43" s="185"/>
      <c r="F43" s="185"/>
      <c r="G43" s="186" t="s">
        <v>46</v>
      </c>
      <c r="H43" s="187" t="s">
        <v>47</v>
      </c>
      <c r="I43" s="185"/>
      <c r="J43" s="188">
        <f>SUM(J34:J41)</f>
        <v>0</v>
      </c>
      <c r="K43" s="189"/>
      <c r="L43" s="6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="2" customFormat="1" ht="14.4" customHeight="1">
      <c r="A44" s="41"/>
      <c r="B44" s="44"/>
      <c r="C44" s="41"/>
      <c r="D44" s="41"/>
      <c r="E44" s="41"/>
      <c r="F44" s="41"/>
      <c r="G44" s="41"/>
      <c r="H44" s="41"/>
      <c r="I44" s="41"/>
      <c r="J44" s="41"/>
      <c r="K44" s="41"/>
      <c r="L44" s="6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6"/>
      <c r="D50" s="190" t="s">
        <v>48</v>
      </c>
      <c r="E50" s="191"/>
      <c r="F50" s="191"/>
      <c r="G50" s="190" t="s">
        <v>49</v>
      </c>
      <c r="H50" s="191"/>
      <c r="I50" s="191"/>
      <c r="J50" s="191"/>
      <c r="K50" s="191"/>
      <c r="L50" s="66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1"/>
      <c r="B61" s="44"/>
      <c r="C61" s="41"/>
      <c r="D61" s="192" t="s">
        <v>50</v>
      </c>
      <c r="E61" s="193"/>
      <c r="F61" s="194" t="s">
        <v>51</v>
      </c>
      <c r="G61" s="192" t="s">
        <v>50</v>
      </c>
      <c r="H61" s="193"/>
      <c r="I61" s="193"/>
      <c r="J61" s="195" t="s">
        <v>51</v>
      </c>
      <c r="K61" s="193"/>
      <c r="L61" s="66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1"/>
      <c r="B65" s="44"/>
      <c r="C65" s="41"/>
      <c r="D65" s="190" t="s">
        <v>52</v>
      </c>
      <c r="E65" s="196"/>
      <c r="F65" s="196"/>
      <c r="G65" s="190" t="s">
        <v>53</v>
      </c>
      <c r="H65" s="196"/>
      <c r="I65" s="196"/>
      <c r="J65" s="196"/>
      <c r="K65" s="196"/>
      <c r="L65" s="6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1"/>
      <c r="B76" s="44"/>
      <c r="C76" s="41"/>
      <c r="D76" s="192" t="s">
        <v>50</v>
      </c>
      <c r="E76" s="193"/>
      <c r="F76" s="194" t="s">
        <v>51</v>
      </c>
      <c r="G76" s="192" t="s">
        <v>50</v>
      </c>
      <c r="H76" s="193"/>
      <c r="I76" s="193"/>
      <c r="J76" s="195" t="s">
        <v>51</v>
      </c>
      <c r="K76" s="193"/>
      <c r="L76" s="66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4.4" customHeight="1">
      <c r="A77" s="41"/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66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199"/>
      <c r="C81" s="200"/>
      <c r="D81" s="200"/>
      <c r="E81" s="200"/>
      <c r="F81" s="200"/>
      <c r="G81" s="200"/>
      <c r="H81" s="200"/>
      <c r="I81" s="200"/>
      <c r="J81" s="200"/>
      <c r="K81" s="200"/>
      <c r="L81" s="66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4" t="s">
        <v>120</v>
      </c>
      <c r="D82" s="43"/>
      <c r="E82" s="43"/>
      <c r="F82" s="43"/>
      <c r="G82" s="43"/>
      <c r="H82" s="43"/>
      <c r="I82" s="43"/>
      <c r="J82" s="43"/>
      <c r="K82" s="43"/>
      <c r="L82" s="66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66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3" t="s">
        <v>16</v>
      </c>
      <c r="D84" s="43"/>
      <c r="E84" s="43"/>
      <c r="F84" s="43"/>
      <c r="G84" s="43"/>
      <c r="H84" s="43"/>
      <c r="I84" s="43"/>
      <c r="J84" s="43"/>
      <c r="K84" s="43"/>
      <c r="L84" s="66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201" t="str">
        <f>E7</f>
        <v>Babice - prodloužení vodovodu a kanalizace</v>
      </c>
      <c r="F85" s="33"/>
      <c r="G85" s="33"/>
      <c r="H85" s="33"/>
      <c r="I85" s="43"/>
      <c r="J85" s="43"/>
      <c r="K85" s="43"/>
      <c r="L85" s="66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" customFormat="1" ht="12" customHeight="1">
      <c r="B86" s="22"/>
      <c r="C86" s="33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1"/>
      <c r="B87" s="42"/>
      <c r="C87" s="43"/>
      <c r="D87" s="43"/>
      <c r="E87" s="201" t="s">
        <v>116</v>
      </c>
      <c r="F87" s="43"/>
      <c r="G87" s="43"/>
      <c r="H87" s="43"/>
      <c r="I87" s="43"/>
      <c r="J87" s="43"/>
      <c r="K87" s="43"/>
      <c r="L87" s="66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3" t="s">
        <v>117</v>
      </c>
      <c r="D88" s="43"/>
      <c r="E88" s="43"/>
      <c r="F88" s="43"/>
      <c r="G88" s="43"/>
      <c r="H88" s="43"/>
      <c r="I88" s="43"/>
      <c r="J88" s="43"/>
      <c r="K88" s="43"/>
      <c r="L88" s="66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79" t="str">
        <f>E11</f>
        <v>SO01.02 - Vodovodní přípojka</v>
      </c>
      <c r="F89" s="43"/>
      <c r="G89" s="43"/>
      <c r="H89" s="43"/>
      <c r="I89" s="43"/>
      <c r="J89" s="43"/>
      <c r="K89" s="43"/>
      <c r="L89" s="66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66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3" t="s">
        <v>20</v>
      </c>
      <c r="D91" s="43"/>
      <c r="E91" s="43"/>
      <c r="F91" s="28" t="str">
        <f>F14</f>
        <v xml:space="preserve"> </v>
      </c>
      <c r="G91" s="43"/>
      <c r="H91" s="43"/>
      <c r="I91" s="33" t="s">
        <v>22</v>
      </c>
      <c r="J91" s="82" t="str">
        <f>IF(J14="","",J14)</f>
        <v>16. 11. 2020</v>
      </c>
      <c r="K91" s="43"/>
      <c r="L91" s="66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66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3" t="s">
        <v>24</v>
      </c>
      <c r="D93" s="43"/>
      <c r="E93" s="43"/>
      <c r="F93" s="28" t="str">
        <f>E17</f>
        <v xml:space="preserve"> </v>
      </c>
      <c r="G93" s="43"/>
      <c r="H93" s="43"/>
      <c r="I93" s="33" t="s">
        <v>29</v>
      </c>
      <c r="J93" s="37" t="str">
        <f>E23</f>
        <v xml:space="preserve"> </v>
      </c>
      <c r="K93" s="43"/>
      <c r="L93" s="66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3" t="s">
        <v>27</v>
      </c>
      <c r="D94" s="43"/>
      <c r="E94" s="43"/>
      <c r="F94" s="28" t="str">
        <f>IF(E20="","",E20)</f>
        <v>Vyplň údaj</v>
      </c>
      <c r="G94" s="43"/>
      <c r="H94" s="43"/>
      <c r="I94" s="33" t="s">
        <v>31</v>
      </c>
      <c r="J94" s="37" t="str">
        <f>E26</f>
        <v xml:space="preserve"> </v>
      </c>
      <c r="K94" s="43"/>
      <c r="L94" s="66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66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29.28" customHeight="1">
      <c r="A96" s="41"/>
      <c r="B96" s="42"/>
      <c r="C96" s="202" t="s">
        <v>121</v>
      </c>
      <c r="D96" s="160"/>
      <c r="E96" s="160"/>
      <c r="F96" s="160"/>
      <c r="G96" s="160"/>
      <c r="H96" s="160"/>
      <c r="I96" s="160"/>
      <c r="J96" s="203" t="s">
        <v>122</v>
      </c>
      <c r="K96" s="160"/>
      <c r="L96" s="66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0.32" customHeight="1">
      <c r="A97" s="41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66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2" customFormat="1" ht="22.8" customHeight="1">
      <c r="A98" s="41"/>
      <c r="B98" s="42"/>
      <c r="C98" s="204" t="s">
        <v>123</v>
      </c>
      <c r="D98" s="43"/>
      <c r="E98" s="43"/>
      <c r="F98" s="43"/>
      <c r="G98" s="43"/>
      <c r="H98" s="43"/>
      <c r="I98" s="43"/>
      <c r="J98" s="113">
        <f>J138</f>
        <v>0</v>
      </c>
      <c r="K98" s="43"/>
      <c r="L98" s="66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U98" s="18" t="s">
        <v>124</v>
      </c>
    </row>
    <row r="99" s="9" customFormat="1" ht="24.96" customHeight="1">
      <c r="A99" s="9"/>
      <c r="B99" s="205"/>
      <c r="C99" s="206"/>
      <c r="D99" s="207" t="s">
        <v>125</v>
      </c>
      <c r="E99" s="208"/>
      <c r="F99" s="208"/>
      <c r="G99" s="208"/>
      <c r="H99" s="208"/>
      <c r="I99" s="208"/>
      <c r="J99" s="209">
        <f>J139</f>
        <v>0</v>
      </c>
      <c r="K99" s="206"/>
      <c r="L99" s="21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11"/>
      <c r="C100" s="136"/>
      <c r="D100" s="212" t="s">
        <v>126</v>
      </c>
      <c r="E100" s="213"/>
      <c r="F100" s="213"/>
      <c r="G100" s="213"/>
      <c r="H100" s="213"/>
      <c r="I100" s="213"/>
      <c r="J100" s="214">
        <f>J140</f>
        <v>0</v>
      </c>
      <c r="K100" s="136"/>
      <c r="L100" s="21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11"/>
      <c r="C101" s="136"/>
      <c r="D101" s="212" t="s">
        <v>128</v>
      </c>
      <c r="E101" s="213"/>
      <c r="F101" s="213"/>
      <c r="G101" s="213"/>
      <c r="H101" s="213"/>
      <c r="I101" s="213"/>
      <c r="J101" s="214">
        <f>J215</f>
        <v>0</v>
      </c>
      <c r="K101" s="136"/>
      <c r="L101" s="21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11"/>
      <c r="C102" s="136"/>
      <c r="D102" s="212" t="s">
        <v>130</v>
      </c>
      <c r="E102" s="213"/>
      <c r="F102" s="213"/>
      <c r="G102" s="213"/>
      <c r="H102" s="213"/>
      <c r="I102" s="213"/>
      <c r="J102" s="214">
        <f>J222</f>
        <v>0</v>
      </c>
      <c r="K102" s="136"/>
      <c r="L102" s="21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11"/>
      <c r="C103" s="136"/>
      <c r="D103" s="212" t="s">
        <v>132</v>
      </c>
      <c r="E103" s="213"/>
      <c r="F103" s="213"/>
      <c r="G103" s="213"/>
      <c r="H103" s="213"/>
      <c r="I103" s="213"/>
      <c r="J103" s="214">
        <f>J272</f>
        <v>0</v>
      </c>
      <c r="K103" s="136"/>
      <c r="L103" s="21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11"/>
      <c r="C104" s="136"/>
      <c r="D104" s="212" t="s">
        <v>135</v>
      </c>
      <c r="E104" s="213"/>
      <c r="F104" s="213"/>
      <c r="G104" s="213"/>
      <c r="H104" s="213"/>
      <c r="I104" s="213"/>
      <c r="J104" s="214">
        <f>J292</f>
        <v>0</v>
      </c>
      <c r="K104" s="136"/>
      <c r="L104" s="21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205"/>
      <c r="C105" s="206"/>
      <c r="D105" s="207" t="s">
        <v>564</v>
      </c>
      <c r="E105" s="208"/>
      <c r="F105" s="208"/>
      <c r="G105" s="208"/>
      <c r="H105" s="208"/>
      <c r="I105" s="208"/>
      <c r="J105" s="209">
        <f>J294</f>
        <v>0</v>
      </c>
      <c r="K105" s="206"/>
      <c r="L105" s="21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11"/>
      <c r="C106" s="136"/>
      <c r="D106" s="212" t="s">
        <v>565</v>
      </c>
      <c r="E106" s="213"/>
      <c r="F106" s="213"/>
      <c r="G106" s="213"/>
      <c r="H106" s="213"/>
      <c r="I106" s="213"/>
      <c r="J106" s="214">
        <f>J295</f>
        <v>0</v>
      </c>
      <c r="K106" s="136"/>
      <c r="L106" s="21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41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66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</row>
    <row r="108" s="2" customFormat="1" ht="6.96" customHeight="1">
      <c r="A108" s="41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66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</row>
    <row r="109" s="2" customFormat="1" ht="29.28" customHeight="1">
      <c r="A109" s="41"/>
      <c r="B109" s="42"/>
      <c r="C109" s="204" t="s">
        <v>136</v>
      </c>
      <c r="D109" s="43"/>
      <c r="E109" s="43"/>
      <c r="F109" s="43"/>
      <c r="G109" s="43"/>
      <c r="H109" s="43"/>
      <c r="I109" s="43"/>
      <c r="J109" s="216">
        <f>ROUND(J110 + J111 + J112 + J113 + J114 + J115,2)</f>
        <v>0</v>
      </c>
      <c r="K109" s="43"/>
      <c r="L109" s="66"/>
      <c r="N109" s="217" t="s">
        <v>39</v>
      </c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</row>
    <row r="110" s="2" customFormat="1" ht="18" customHeight="1">
      <c r="A110" s="41"/>
      <c r="B110" s="42"/>
      <c r="C110" s="43"/>
      <c r="D110" s="155" t="s">
        <v>137</v>
      </c>
      <c r="E110" s="150"/>
      <c r="F110" s="150"/>
      <c r="G110" s="43"/>
      <c r="H110" s="43"/>
      <c r="I110" s="43"/>
      <c r="J110" s="151">
        <v>0</v>
      </c>
      <c r="K110" s="43"/>
      <c r="L110" s="218"/>
      <c r="M110" s="219"/>
      <c r="N110" s="220" t="s">
        <v>40</v>
      </c>
      <c r="O110" s="219"/>
      <c r="P110" s="219"/>
      <c r="Q110" s="219"/>
      <c r="R110" s="219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22" t="s">
        <v>138</v>
      </c>
      <c r="AZ110" s="219"/>
      <c r="BA110" s="219"/>
      <c r="BB110" s="219"/>
      <c r="BC110" s="219"/>
      <c r="BD110" s="219"/>
      <c r="BE110" s="223">
        <f>IF(N110="základní",J110,0)</f>
        <v>0</v>
      </c>
      <c r="BF110" s="223">
        <f>IF(N110="snížená",J110,0)</f>
        <v>0</v>
      </c>
      <c r="BG110" s="223">
        <f>IF(N110="zákl. přenesená",J110,0)</f>
        <v>0</v>
      </c>
      <c r="BH110" s="223">
        <f>IF(N110="sníž. přenesená",J110,0)</f>
        <v>0</v>
      </c>
      <c r="BI110" s="223">
        <f>IF(N110="nulová",J110,0)</f>
        <v>0</v>
      </c>
      <c r="BJ110" s="222" t="s">
        <v>82</v>
      </c>
      <c r="BK110" s="219"/>
      <c r="BL110" s="219"/>
      <c r="BM110" s="219"/>
    </row>
    <row r="111" s="2" customFormat="1" ht="18" customHeight="1">
      <c r="A111" s="41"/>
      <c r="B111" s="42"/>
      <c r="C111" s="43"/>
      <c r="D111" s="155" t="s">
        <v>139</v>
      </c>
      <c r="E111" s="150"/>
      <c r="F111" s="150"/>
      <c r="G111" s="43"/>
      <c r="H111" s="43"/>
      <c r="I111" s="43"/>
      <c r="J111" s="151">
        <v>0</v>
      </c>
      <c r="K111" s="43"/>
      <c r="L111" s="218"/>
      <c r="M111" s="219"/>
      <c r="N111" s="220" t="s">
        <v>40</v>
      </c>
      <c r="O111" s="219"/>
      <c r="P111" s="219"/>
      <c r="Q111" s="219"/>
      <c r="R111" s="219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22" t="s">
        <v>138</v>
      </c>
      <c r="AZ111" s="219"/>
      <c r="BA111" s="219"/>
      <c r="BB111" s="219"/>
      <c r="BC111" s="219"/>
      <c r="BD111" s="219"/>
      <c r="BE111" s="223">
        <f>IF(N111="základní",J111,0)</f>
        <v>0</v>
      </c>
      <c r="BF111" s="223">
        <f>IF(N111="snížená",J111,0)</f>
        <v>0</v>
      </c>
      <c r="BG111" s="223">
        <f>IF(N111="zákl. přenesená",J111,0)</f>
        <v>0</v>
      </c>
      <c r="BH111" s="223">
        <f>IF(N111="sníž. přenesená",J111,0)</f>
        <v>0</v>
      </c>
      <c r="BI111" s="223">
        <f>IF(N111="nulová",J111,0)</f>
        <v>0</v>
      </c>
      <c r="BJ111" s="222" t="s">
        <v>82</v>
      </c>
      <c r="BK111" s="219"/>
      <c r="BL111" s="219"/>
      <c r="BM111" s="219"/>
    </row>
    <row r="112" s="2" customFormat="1" ht="18" customHeight="1">
      <c r="A112" s="41"/>
      <c r="B112" s="42"/>
      <c r="C112" s="43"/>
      <c r="D112" s="155" t="s">
        <v>140</v>
      </c>
      <c r="E112" s="150"/>
      <c r="F112" s="150"/>
      <c r="G112" s="43"/>
      <c r="H112" s="43"/>
      <c r="I112" s="43"/>
      <c r="J112" s="151">
        <v>0</v>
      </c>
      <c r="K112" s="43"/>
      <c r="L112" s="218"/>
      <c r="M112" s="219"/>
      <c r="N112" s="220" t="s">
        <v>40</v>
      </c>
      <c r="O112" s="219"/>
      <c r="P112" s="219"/>
      <c r="Q112" s="219"/>
      <c r="R112" s="219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19"/>
      <c r="AX112" s="219"/>
      <c r="AY112" s="222" t="s">
        <v>138</v>
      </c>
      <c r="AZ112" s="219"/>
      <c r="BA112" s="219"/>
      <c r="BB112" s="219"/>
      <c r="BC112" s="219"/>
      <c r="BD112" s="219"/>
      <c r="BE112" s="223">
        <f>IF(N112="základní",J112,0)</f>
        <v>0</v>
      </c>
      <c r="BF112" s="223">
        <f>IF(N112="snížená",J112,0)</f>
        <v>0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222" t="s">
        <v>82</v>
      </c>
      <c r="BK112" s="219"/>
      <c r="BL112" s="219"/>
      <c r="BM112" s="219"/>
    </row>
    <row r="113" s="2" customFormat="1" ht="18" customHeight="1">
      <c r="A113" s="41"/>
      <c r="B113" s="42"/>
      <c r="C113" s="43"/>
      <c r="D113" s="155" t="s">
        <v>141</v>
      </c>
      <c r="E113" s="150"/>
      <c r="F113" s="150"/>
      <c r="G113" s="43"/>
      <c r="H113" s="43"/>
      <c r="I113" s="43"/>
      <c r="J113" s="151">
        <v>0</v>
      </c>
      <c r="K113" s="43"/>
      <c r="L113" s="218"/>
      <c r="M113" s="219"/>
      <c r="N113" s="220" t="s">
        <v>40</v>
      </c>
      <c r="O113" s="219"/>
      <c r="P113" s="219"/>
      <c r="Q113" s="219"/>
      <c r="R113" s="219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219"/>
      <c r="AV113" s="219"/>
      <c r="AW113" s="219"/>
      <c r="AX113" s="219"/>
      <c r="AY113" s="222" t="s">
        <v>138</v>
      </c>
      <c r="AZ113" s="219"/>
      <c r="BA113" s="219"/>
      <c r="BB113" s="219"/>
      <c r="BC113" s="219"/>
      <c r="BD113" s="219"/>
      <c r="BE113" s="223">
        <f>IF(N113="základní",J113,0)</f>
        <v>0</v>
      </c>
      <c r="BF113" s="223">
        <f>IF(N113="snížená",J113,0)</f>
        <v>0</v>
      </c>
      <c r="BG113" s="223">
        <f>IF(N113="zákl. přenesená",J113,0)</f>
        <v>0</v>
      </c>
      <c r="BH113" s="223">
        <f>IF(N113="sníž. přenesená",J113,0)</f>
        <v>0</v>
      </c>
      <c r="BI113" s="223">
        <f>IF(N113="nulová",J113,0)</f>
        <v>0</v>
      </c>
      <c r="BJ113" s="222" t="s">
        <v>82</v>
      </c>
      <c r="BK113" s="219"/>
      <c r="BL113" s="219"/>
      <c r="BM113" s="219"/>
    </row>
    <row r="114" s="2" customFormat="1" ht="18" customHeight="1">
      <c r="A114" s="41"/>
      <c r="B114" s="42"/>
      <c r="C114" s="43"/>
      <c r="D114" s="155" t="s">
        <v>142</v>
      </c>
      <c r="E114" s="150"/>
      <c r="F114" s="150"/>
      <c r="G114" s="43"/>
      <c r="H114" s="43"/>
      <c r="I114" s="43"/>
      <c r="J114" s="151">
        <v>0</v>
      </c>
      <c r="K114" s="43"/>
      <c r="L114" s="218"/>
      <c r="M114" s="219"/>
      <c r="N114" s="220" t="s">
        <v>40</v>
      </c>
      <c r="O114" s="219"/>
      <c r="P114" s="219"/>
      <c r="Q114" s="219"/>
      <c r="R114" s="219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9"/>
      <c r="AT114" s="219"/>
      <c r="AU114" s="219"/>
      <c r="AV114" s="219"/>
      <c r="AW114" s="219"/>
      <c r="AX114" s="219"/>
      <c r="AY114" s="222" t="s">
        <v>138</v>
      </c>
      <c r="AZ114" s="219"/>
      <c r="BA114" s="219"/>
      <c r="BB114" s="219"/>
      <c r="BC114" s="219"/>
      <c r="BD114" s="219"/>
      <c r="BE114" s="223">
        <f>IF(N114="základní",J114,0)</f>
        <v>0</v>
      </c>
      <c r="BF114" s="223">
        <f>IF(N114="snížená",J114,0)</f>
        <v>0</v>
      </c>
      <c r="BG114" s="223">
        <f>IF(N114="zákl. přenesená",J114,0)</f>
        <v>0</v>
      </c>
      <c r="BH114" s="223">
        <f>IF(N114="sníž. přenesená",J114,0)</f>
        <v>0</v>
      </c>
      <c r="BI114" s="223">
        <f>IF(N114="nulová",J114,0)</f>
        <v>0</v>
      </c>
      <c r="BJ114" s="222" t="s">
        <v>82</v>
      </c>
      <c r="BK114" s="219"/>
      <c r="BL114" s="219"/>
      <c r="BM114" s="219"/>
    </row>
    <row r="115" s="2" customFormat="1" ht="18" customHeight="1">
      <c r="A115" s="41"/>
      <c r="B115" s="42"/>
      <c r="C115" s="43"/>
      <c r="D115" s="150" t="s">
        <v>143</v>
      </c>
      <c r="E115" s="43"/>
      <c r="F115" s="43"/>
      <c r="G115" s="43"/>
      <c r="H115" s="43"/>
      <c r="I115" s="43"/>
      <c r="J115" s="151">
        <f>ROUND(J32*T115,2)</f>
        <v>0</v>
      </c>
      <c r="K115" s="43"/>
      <c r="L115" s="218"/>
      <c r="M115" s="219"/>
      <c r="N115" s="220" t="s">
        <v>40</v>
      </c>
      <c r="O115" s="219"/>
      <c r="P115" s="219"/>
      <c r="Q115" s="219"/>
      <c r="R115" s="219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9"/>
      <c r="AT115" s="219"/>
      <c r="AU115" s="219"/>
      <c r="AV115" s="219"/>
      <c r="AW115" s="219"/>
      <c r="AX115" s="219"/>
      <c r="AY115" s="222" t="s">
        <v>144</v>
      </c>
      <c r="AZ115" s="219"/>
      <c r="BA115" s="219"/>
      <c r="BB115" s="219"/>
      <c r="BC115" s="219"/>
      <c r="BD115" s="219"/>
      <c r="BE115" s="223">
        <f>IF(N115="základní",J115,0)</f>
        <v>0</v>
      </c>
      <c r="BF115" s="223">
        <f>IF(N115="snížená",J115,0)</f>
        <v>0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222" t="s">
        <v>82</v>
      </c>
      <c r="BK115" s="219"/>
      <c r="BL115" s="219"/>
      <c r="BM115" s="219"/>
    </row>
    <row r="116" s="2" customFormat="1">
      <c r="A116" s="41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66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</row>
    <row r="117" s="2" customFormat="1" ht="29.28" customHeight="1">
      <c r="A117" s="41"/>
      <c r="B117" s="42"/>
      <c r="C117" s="159" t="s">
        <v>113</v>
      </c>
      <c r="D117" s="160"/>
      <c r="E117" s="160"/>
      <c r="F117" s="160"/>
      <c r="G117" s="160"/>
      <c r="H117" s="160"/>
      <c r="I117" s="160"/>
      <c r="J117" s="161">
        <f>ROUND(J98+J109,2)</f>
        <v>0</v>
      </c>
      <c r="K117" s="160"/>
      <c r="L117" s="66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</row>
    <row r="118" s="2" customFormat="1" ht="6.96" customHeight="1">
      <c r="A118" s="41"/>
      <c r="B118" s="69"/>
      <c r="C118" s="70"/>
      <c r="D118" s="70"/>
      <c r="E118" s="70"/>
      <c r="F118" s="70"/>
      <c r="G118" s="70"/>
      <c r="H118" s="70"/>
      <c r="I118" s="70"/>
      <c r="J118" s="70"/>
      <c r="K118" s="70"/>
      <c r="L118" s="66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</row>
    <row r="122" s="2" customFormat="1" ht="6.96" customHeight="1">
      <c r="A122" s="41"/>
      <c r="B122" s="71"/>
      <c r="C122" s="72"/>
      <c r="D122" s="72"/>
      <c r="E122" s="72"/>
      <c r="F122" s="72"/>
      <c r="G122" s="72"/>
      <c r="H122" s="72"/>
      <c r="I122" s="72"/>
      <c r="J122" s="72"/>
      <c r="K122" s="72"/>
      <c r="L122" s="66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</row>
    <row r="123" s="2" customFormat="1" ht="24.96" customHeight="1">
      <c r="A123" s="41"/>
      <c r="B123" s="42"/>
      <c r="C123" s="24" t="s">
        <v>145</v>
      </c>
      <c r="D123" s="43"/>
      <c r="E123" s="43"/>
      <c r="F123" s="43"/>
      <c r="G123" s="43"/>
      <c r="H123" s="43"/>
      <c r="I123" s="43"/>
      <c r="J123" s="43"/>
      <c r="K123" s="43"/>
      <c r="L123" s="66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</row>
    <row r="124" s="2" customFormat="1" ht="6.96" customHeight="1">
      <c r="A124" s="41"/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66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</row>
    <row r="125" s="2" customFormat="1" ht="12" customHeight="1">
      <c r="A125" s="41"/>
      <c r="B125" s="42"/>
      <c r="C125" s="33" t="s">
        <v>16</v>
      </c>
      <c r="D125" s="43"/>
      <c r="E125" s="43"/>
      <c r="F125" s="43"/>
      <c r="G125" s="43"/>
      <c r="H125" s="43"/>
      <c r="I125" s="43"/>
      <c r="J125" s="43"/>
      <c r="K125" s="43"/>
      <c r="L125" s="66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</row>
    <row r="126" s="2" customFormat="1" ht="16.5" customHeight="1">
      <c r="A126" s="41"/>
      <c r="B126" s="42"/>
      <c r="C126" s="43"/>
      <c r="D126" s="43"/>
      <c r="E126" s="201" t="str">
        <f>E7</f>
        <v>Babice - prodloužení vodovodu a kanalizace</v>
      </c>
      <c r="F126" s="33"/>
      <c r="G126" s="33"/>
      <c r="H126" s="33"/>
      <c r="I126" s="43"/>
      <c r="J126" s="43"/>
      <c r="K126" s="43"/>
      <c r="L126" s="66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</row>
    <row r="127" s="1" customFormat="1" ht="12" customHeight="1">
      <c r="B127" s="22"/>
      <c r="C127" s="33" t="s">
        <v>115</v>
      </c>
      <c r="D127" s="23"/>
      <c r="E127" s="23"/>
      <c r="F127" s="23"/>
      <c r="G127" s="23"/>
      <c r="H127" s="23"/>
      <c r="I127" s="23"/>
      <c r="J127" s="23"/>
      <c r="K127" s="23"/>
      <c r="L127" s="21"/>
    </row>
    <row r="128" s="2" customFormat="1" ht="16.5" customHeight="1">
      <c r="A128" s="41"/>
      <c r="B128" s="42"/>
      <c r="C128" s="43"/>
      <c r="D128" s="43"/>
      <c r="E128" s="201" t="s">
        <v>116</v>
      </c>
      <c r="F128" s="43"/>
      <c r="G128" s="43"/>
      <c r="H128" s="43"/>
      <c r="I128" s="43"/>
      <c r="J128" s="43"/>
      <c r="K128" s="43"/>
      <c r="L128" s="66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  <row r="129" s="2" customFormat="1" ht="12" customHeight="1">
      <c r="A129" s="41"/>
      <c r="B129" s="42"/>
      <c r="C129" s="33" t="s">
        <v>117</v>
      </c>
      <c r="D129" s="43"/>
      <c r="E129" s="43"/>
      <c r="F129" s="43"/>
      <c r="G129" s="43"/>
      <c r="H129" s="43"/>
      <c r="I129" s="43"/>
      <c r="J129" s="43"/>
      <c r="K129" s="43"/>
      <c r="L129" s="66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</row>
    <row r="130" s="2" customFormat="1" ht="16.5" customHeight="1">
      <c r="A130" s="41"/>
      <c r="B130" s="42"/>
      <c r="C130" s="43"/>
      <c r="D130" s="43"/>
      <c r="E130" s="79" t="str">
        <f>E11</f>
        <v>SO01.02 - Vodovodní přípojka</v>
      </c>
      <c r="F130" s="43"/>
      <c r="G130" s="43"/>
      <c r="H130" s="43"/>
      <c r="I130" s="43"/>
      <c r="J130" s="43"/>
      <c r="K130" s="43"/>
      <c r="L130" s="66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</row>
    <row r="131" s="2" customFormat="1" ht="6.96" customHeight="1">
      <c r="A131" s="41"/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66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</row>
    <row r="132" s="2" customFormat="1" ht="12" customHeight="1">
      <c r="A132" s="41"/>
      <c r="B132" s="42"/>
      <c r="C132" s="33" t="s">
        <v>20</v>
      </c>
      <c r="D132" s="43"/>
      <c r="E132" s="43"/>
      <c r="F132" s="28" t="str">
        <f>F14</f>
        <v xml:space="preserve"> </v>
      </c>
      <c r="G132" s="43"/>
      <c r="H132" s="43"/>
      <c r="I132" s="33" t="s">
        <v>22</v>
      </c>
      <c r="J132" s="82" t="str">
        <f>IF(J14="","",J14)</f>
        <v>16. 11. 2020</v>
      </c>
      <c r="K132" s="43"/>
      <c r="L132" s="66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</row>
    <row r="133" s="2" customFormat="1" ht="6.96" customHeight="1">
      <c r="A133" s="41"/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66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</row>
    <row r="134" s="2" customFormat="1" ht="15.15" customHeight="1">
      <c r="A134" s="41"/>
      <c r="B134" s="42"/>
      <c r="C134" s="33" t="s">
        <v>24</v>
      </c>
      <c r="D134" s="43"/>
      <c r="E134" s="43"/>
      <c r="F134" s="28" t="str">
        <f>E17</f>
        <v xml:space="preserve"> </v>
      </c>
      <c r="G134" s="43"/>
      <c r="H134" s="43"/>
      <c r="I134" s="33" t="s">
        <v>29</v>
      </c>
      <c r="J134" s="37" t="str">
        <f>E23</f>
        <v xml:space="preserve"> </v>
      </c>
      <c r="K134" s="43"/>
      <c r="L134" s="66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</row>
    <row r="135" s="2" customFormat="1" ht="15.15" customHeight="1">
      <c r="A135" s="41"/>
      <c r="B135" s="42"/>
      <c r="C135" s="33" t="s">
        <v>27</v>
      </c>
      <c r="D135" s="43"/>
      <c r="E135" s="43"/>
      <c r="F135" s="28" t="str">
        <f>IF(E20="","",E20)</f>
        <v>Vyplň údaj</v>
      </c>
      <c r="G135" s="43"/>
      <c r="H135" s="43"/>
      <c r="I135" s="33" t="s">
        <v>31</v>
      </c>
      <c r="J135" s="37" t="str">
        <f>E26</f>
        <v xml:space="preserve"> </v>
      </c>
      <c r="K135" s="43"/>
      <c r="L135" s="66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</row>
    <row r="136" s="2" customFormat="1" ht="10.32" customHeight="1">
      <c r="A136" s="41"/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66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</row>
    <row r="137" s="11" customFormat="1" ht="29.28" customHeight="1">
      <c r="A137" s="224"/>
      <c r="B137" s="225"/>
      <c r="C137" s="226" t="s">
        <v>146</v>
      </c>
      <c r="D137" s="227" t="s">
        <v>60</v>
      </c>
      <c r="E137" s="227" t="s">
        <v>56</v>
      </c>
      <c r="F137" s="227" t="s">
        <v>57</v>
      </c>
      <c r="G137" s="227" t="s">
        <v>147</v>
      </c>
      <c r="H137" s="227" t="s">
        <v>148</v>
      </c>
      <c r="I137" s="227" t="s">
        <v>149</v>
      </c>
      <c r="J137" s="227" t="s">
        <v>122</v>
      </c>
      <c r="K137" s="228" t="s">
        <v>150</v>
      </c>
      <c r="L137" s="229"/>
      <c r="M137" s="103" t="s">
        <v>1</v>
      </c>
      <c r="N137" s="104" t="s">
        <v>39</v>
      </c>
      <c r="O137" s="104" t="s">
        <v>151</v>
      </c>
      <c r="P137" s="104" t="s">
        <v>152</v>
      </c>
      <c r="Q137" s="104" t="s">
        <v>153</v>
      </c>
      <c r="R137" s="104" t="s">
        <v>154</v>
      </c>
      <c r="S137" s="104" t="s">
        <v>155</v>
      </c>
      <c r="T137" s="105" t="s">
        <v>156</v>
      </c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</row>
    <row r="138" s="2" customFormat="1" ht="22.8" customHeight="1">
      <c r="A138" s="41"/>
      <c r="B138" s="42"/>
      <c r="C138" s="110" t="s">
        <v>157</v>
      </c>
      <c r="D138" s="43"/>
      <c r="E138" s="43"/>
      <c r="F138" s="43"/>
      <c r="G138" s="43"/>
      <c r="H138" s="43"/>
      <c r="I138" s="43"/>
      <c r="J138" s="230">
        <f>BK138</f>
        <v>0</v>
      </c>
      <c r="K138" s="43"/>
      <c r="L138" s="44"/>
      <c r="M138" s="106"/>
      <c r="N138" s="231"/>
      <c r="O138" s="107"/>
      <c r="P138" s="232">
        <f>P139+P294</f>
        <v>0</v>
      </c>
      <c r="Q138" s="107"/>
      <c r="R138" s="232">
        <f>R139+R294</f>
        <v>0.76519549999999992</v>
      </c>
      <c r="S138" s="107"/>
      <c r="T138" s="233">
        <f>T139+T294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8" t="s">
        <v>74</v>
      </c>
      <c r="AU138" s="18" t="s">
        <v>124</v>
      </c>
      <c r="BK138" s="234">
        <f>BK139+BK294</f>
        <v>0</v>
      </c>
    </row>
    <row r="139" s="12" customFormat="1" ht="25.92" customHeight="1">
      <c r="A139" s="12"/>
      <c r="B139" s="235"/>
      <c r="C139" s="236"/>
      <c r="D139" s="237" t="s">
        <v>74</v>
      </c>
      <c r="E139" s="238" t="s">
        <v>158</v>
      </c>
      <c r="F139" s="238" t="s">
        <v>159</v>
      </c>
      <c r="G139" s="236"/>
      <c r="H139" s="236"/>
      <c r="I139" s="239"/>
      <c r="J139" s="240">
        <f>BK139</f>
        <v>0</v>
      </c>
      <c r="K139" s="236"/>
      <c r="L139" s="241"/>
      <c r="M139" s="242"/>
      <c r="N139" s="243"/>
      <c r="O139" s="243"/>
      <c r="P139" s="244">
        <f>P140+P215+P222+P272+P292</f>
        <v>0</v>
      </c>
      <c r="Q139" s="243"/>
      <c r="R139" s="244">
        <f>R140+R215+R222+R272+R292</f>
        <v>0.75718549999999996</v>
      </c>
      <c r="S139" s="243"/>
      <c r="T139" s="245">
        <f>T140+T215+T222+T272+T292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46" t="s">
        <v>82</v>
      </c>
      <c r="AT139" s="247" t="s">
        <v>74</v>
      </c>
      <c r="AU139" s="247" t="s">
        <v>75</v>
      </c>
      <c r="AY139" s="246" t="s">
        <v>160</v>
      </c>
      <c r="BK139" s="248">
        <f>BK140+BK215+BK222+BK272+BK292</f>
        <v>0</v>
      </c>
    </row>
    <row r="140" s="12" customFormat="1" ht="22.8" customHeight="1">
      <c r="A140" s="12"/>
      <c r="B140" s="235"/>
      <c r="C140" s="236"/>
      <c r="D140" s="237" t="s">
        <v>74</v>
      </c>
      <c r="E140" s="249" t="s">
        <v>82</v>
      </c>
      <c r="F140" s="249" t="s">
        <v>161</v>
      </c>
      <c r="G140" s="236"/>
      <c r="H140" s="236"/>
      <c r="I140" s="239"/>
      <c r="J140" s="250">
        <f>BK140</f>
        <v>0</v>
      </c>
      <c r="K140" s="236"/>
      <c r="L140" s="241"/>
      <c r="M140" s="242"/>
      <c r="N140" s="243"/>
      <c r="O140" s="243"/>
      <c r="P140" s="244">
        <f>SUM(P141:P214)</f>
        <v>0</v>
      </c>
      <c r="Q140" s="243"/>
      <c r="R140" s="244">
        <f>SUM(R141:R214)</f>
        <v>0.030855</v>
      </c>
      <c r="S140" s="243"/>
      <c r="T140" s="245">
        <f>SUM(T141:T214)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46" t="s">
        <v>82</v>
      </c>
      <c r="AT140" s="247" t="s">
        <v>74</v>
      </c>
      <c r="AU140" s="247" t="s">
        <v>82</v>
      </c>
      <c r="AY140" s="246" t="s">
        <v>160</v>
      </c>
      <c r="BK140" s="248">
        <f>SUM(BK141:BK214)</f>
        <v>0</v>
      </c>
    </row>
    <row r="141" s="2" customFormat="1" ht="24.15" customHeight="1">
      <c r="A141" s="41"/>
      <c r="B141" s="42"/>
      <c r="C141" s="251" t="s">
        <v>82</v>
      </c>
      <c r="D141" s="251" t="s">
        <v>162</v>
      </c>
      <c r="E141" s="252" t="s">
        <v>188</v>
      </c>
      <c r="F141" s="253" t="s">
        <v>189</v>
      </c>
      <c r="G141" s="254" t="s">
        <v>165</v>
      </c>
      <c r="H141" s="255">
        <v>7.4000000000000004</v>
      </c>
      <c r="I141" s="256"/>
      <c r="J141" s="257">
        <f>ROUND(I141*H141,2)</f>
        <v>0</v>
      </c>
      <c r="K141" s="253" t="s">
        <v>166</v>
      </c>
      <c r="L141" s="44"/>
      <c r="M141" s="258" t="s">
        <v>1</v>
      </c>
      <c r="N141" s="259" t="s">
        <v>40</v>
      </c>
      <c r="O141" s="94"/>
      <c r="P141" s="260">
        <f>O141*H141</f>
        <v>0</v>
      </c>
      <c r="Q141" s="260">
        <v>0</v>
      </c>
      <c r="R141" s="260">
        <f>Q141*H141</f>
        <v>0</v>
      </c>
      <c r="S141" s="260">
        <v>0</v>
      </c>
      <c r="T141" s="261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62" t="s">
        <v>167</v>
      </c>
      <c r="AT141" s="262" t="s">
        <v>162</v>
      </c>
      <c r="AU141" s="262" t="s">
        <v>84</v>
      </c>
      <c r="AY141" s="18" t="s">
        <v>160</v>
      </c>
      <c r="BE141" s="154">
        <f>IF(N141="základní",J141,0)</f>
        <v>0</v>
      </c>
      <c r="BF141" s="154">
        <f>IF(N141="snížená",J141,0)</f>
        <v>0</v>
      </c>
      <c r="BG141" s="154">
        <f>IF(N141="zákl. přenesená",J141,0)</f>
        <v>0</v>
      </c>
      <c r="BH141" s="154">
        <f>IF(N141="sníž. přenesená",J141,0)</f>
        <v>0</v>
      </c>
      <c r="BI141" s="154">
        <f>IF(N141="nulová",J141,0)</f>
        <v>0</v>
      </c>
      <c r="BJ141" s="18" t="s">
        <v>82</v>
      </c>
      <c r="BK141" s="154">
        <f>ROUND(I141*H141,2)</f>
        <v>0</v>
      </c>
      <c r="BL141" s="18" t="s">
        <v>167</v>
      </c>
      <c r="BM141" s="262" t="s">
        <v>566</v>
      </c>
    </row>
    <row r="142" s="13" customFormat="1">
      <c r="A142" s="13"/>
      <c r="B142" s="263"/>
      <c r="C142" s="264"/>
      <c r="D142" s="265" t="s">
        <v>169</v>
      </c>
      <c r="E142" s="266" t="s">
        <v>1</v>
      </c>
      <c r="F142" s="267" t="s">
        <v>191</v>
      </c>
      <c r="G142" s="264"/>
      <c r="H142" s="266" t="s">
        <v>1</v>
      </c>
      <c r="I142" s="268"/>
      <c r="J142" s="264"/>
      <c r="K142" s="264"/>
      <c r="L142" s="269"/>
      <c r="M142" s="270"/>
      <c r="N142" s="271"/>
      <c r="O142" s="271"/>
      <c r="P142" s="271"/>
      <c r="Q142" s="271"/>
      <c r="R142" s="271"/>
      <c r="S142" s="271"/>
      <c r="T142" s="27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73" t="s">
        <v>169</v>
      </c>
      <c r="AU142" s="273" t="s">
        <v>84</v>
      </c>
      <c r="AV142" s="13" t="s">
        <v>82</v>
      </c>
      <c r="AW142" s="13" t="s">
        <v>30</v>
      </c>
      <c r="AX142" s="13" t="s">
        <v>75</v>
      </c>
      <c r="AY142" s="273" t="s">
        <v>160</v>
      </c>
    </row>
    <row r="143" s="14" customFormat="1">
      <c r="A143" s="14"/>
      <c r="B143" s="274"/>
      <c r="C143" s="275"/>
      <c r="D143" s="265" t="s">
        <v>169</v>
      </c>
      <c r="E143" s="276" t="s">
        <v>1</v>
      </c>
      <c r="F143" s="277" t="s">
        <v>567</v>
      </c>
      <c r="G143" s="275"/>
      <c r="H143" s="278">
        <v>4.4000000000000004</v>
      </c>
      <c r="I143" s="279"/>
      <c r="J143" s="275"/>
      <c r="K143" s="275"/>
      <c r="L143" s="280"/>
      <c r="M143" s="281"/>
      <c r="N143" s="282"/>
      <c r="O143" s="282"/>
      <c r="P143" s="282"/>
      <c r="Q143" s="282"/>
      <c r="R143" s="282"/>
      <c r="S143" s="282"/>
      <c r="T143" s="28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84" t="s">
        <v>169</v>
      </c>
      <c r="AU143" s="284" t="s">
        <v>84</v>
      </c>
      <c r="AV143" s="14" t="s">
        <v>84</v>
      </c>
      <c r="AW143" s="14" t="s">
        <v>30</v>
      </c>
      <c r="AX143" s="14" t="s">
        <v>75</v>
      </c>
      <c r="AY143" s="284" t="s">
        <v>160</v>
      </c>
    </row>
    <row r="144" s="14" customFormat="1">
      <c r="A144" s="14"/>
      <c r="B144" s="274"/>
      <c r="C144" s="275"/>
      <c r="D144" s="265" t="s">
        <v>169</v>
      </c>
      <c r="E144" s="276" t="s">
        <v>1</v>
      </c>
      <c r="F144" s="277" t="s">
        <v>568</v>
      </c>
      <c r="G144" s="275"/>
      <c r="H144" s="278">
        <v>3</v>
      </c>
      <c r="I144" s="279"/>
      <c r="J144" s="275"/>
      <c r="K144" s="275"/>
      <c r="L144" s="280"/>
      <c r="M144" s="281"/>
      <c r="N144" s="282"/>
      <c r="O144" s="282"/>
      <c r="P144" s="282"/>
      <c r="Q144" s="282"/>
      <c r="R144" s="282"/>
      <c r="S144" s="282"/>
      <c r="T144" s="28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84" t="s">
        <v>169</v>
      </c>
      <c r="AU144" s="284" t="s">
        <v>84</v>
      </c>
      <c r="AV144" s="14" t="s">
        <v>84</v>
      </c>
      <c r="AW144" s="14" t="s">
        <v>30</v>
      </c>
      <c r="AX144" s="14" t="s">
        <v>75</v>
      </c>
      <c r="AY144" s="284" t="s">
        <v>160</v>
      </c>
    </row>
    <row r="145" s="15" customFormat="1">
      <c r="A145" s="15"/>
      <c r="B145" s="285"/>
      <c r="C145" s="286"/>
      <c r="D145" s="265" t="s">
        <v>169</v>
      </c>
      <c r="E145" s="287" t="s">
        <v>1</v>
      </c>
      <c r="F145" s="288" t="s">
        <v>172</v>
      </c>
      <c r="G145" s="286"/>
      <c r="H145" s="289">
        <v>7.4000000000000004</v>
      </c>
      <c r="I145" s="290"/>
      <c r="J145" s="286"/>
      <c r="K145" s="286"/>
      <c r="L145" s="291"/>
      <c r="M145" s="292"/>
      <c r="N145" s="293"/>
      <c r="O145" s="293"/>
      <c r="P145" s="293"/>
      <c r="Q145" s="293"/>
      <c r="R145" s="293"/>
      <c r="S145" s="293"/>
      <c r="T145" s="294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95" t="s">
        <v>169</v>
      </c>
      <c r="AU145" s="295" t="s">
        <v>84</v>
      </c>
      <c r="AV145" s="15" t="s">
        <v>167</v>
      </c>
      <c r="AW145" s="15" t="s">
        <v>30</v>
      </c>
      <c r="AX145" s="15" t="s">
        <v>82</v>
      </c>
      <c r="AY145" s="295" t="s">
        <v>160</v>
      </c>
    </row>
    <row r="146" s="2" customFormat="1" ht="49.05" customHeight="1">
      <c r="A146" s="41"/>
      <c r="B146" s="42"/>
      <c r="C146" s="251" t="s">
        <v>84</v>
      </c>
      <c r="D146" s="251" t="s">
        <v>162</v>
      </c>
      <c r="E146" s="252" t="s">
        <v>201</v>
      </c>
      <c r="F146" s="253" t="s">
        <v>202</v>
      </c>
      <c r="G146" s="254" t="s">
        <v>203</v>
      </c>
      <c r="H146" s="255">
        <v>9.1099999999999994</v>
      </c>
      <c r="I146" s="256"/>
      <c r="J146" s="257">
        <f>ROUND(I146*H146,2)</f>
        <v>0</v>
      </c>
      <c r="K146" s="253" t="s">
        <v>166</v>
      </c>
      <c r="L146" s="44"/>
      <c r="M146" s="258" t="s">
        <v>1</v>
      </c>
      <c r="N146" s="259" t="s">
        <v>40</v>
      </c>
      <c r="O146" s="94"/>
      <c r="P146" s="260">
        <f>O146*H146</f>
        <v>0</v>
      </c>
      <c r="Q146" s="260">
        <v>0</v>
      </c>
      <c r="R146" s="260">
        <f>Q146*H146</f>
        <v>0</v>
      </c>
      <c r="S146" s="260">
        <v>0</v>
      </c>
      <c r="T146" s="261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62" t="s">
        <v>167</v>
      </c>
      <c r="AT146" s="262" t="s">
        <v>162</v>
      </c>
      <c r="AU146" s="262" t="s">
        <v>84</v>
      </c>
      <c r="AY146" s="18" t="s">
        <v>160</v>
      </c>
      <c r="BE146" s="154">
        <f>IF(N146="základní",J146,0)</f>
        <v>0</v>
      </c>
      <c r="BF146" s="154">
        <f>IF(N146="snížená",J146,0)</f>
        <v>0</v>
      </c>
      <c r="BG146" s="154">
        <f>IF(N146="zákl. přenesená",J146,0)</f>
        <v>0</v>
      </c>
      <c r="BH146" s="154">
        <f>IF(N146="sníž. přenesená",J146,0)</f>
        <v>0</v>
      </c>
      <c r="BI146" s="154">
        <f>IF(N146="nulová",J146,0)</f>
        <v>0</v>
      </c>
      <c r="BJ146" s="18" t="s">
        <v>82</v>
      </c>
      <c r="BK146" s="154">
        <f>ROUND(I146*H146,2)</f>
        <v>0</v>
      </c>
      <c r="BL146" s="18" t="s">
        <v>167</v>
      </c>
      <c r="BM146" s="262" t="s">
        <v>569</v>
      </c>
    </row>
    <row r="147" s="14" customFormat="1">
      <c r="A147" s="14"/>
      <c r="B147" s="274"/>
      <c r="C147" s="275"/>
      <c r="D147" s="265" t="s">
        <v>169</v>
      </c>
      <c r="E147" s="276" t="s">
        <v>1</v>
      </c>
      <c r="F147" s="277" t="s">
        <v>570</v>
      </c>
      <c r="G147" s="275"/>
      <c r="H147" s="278">
        <v>6.1600000000000001</v>
      </c>
      <c r="I147" s="279"/>
      <c r="J147" s="275"/>
      <c r="K147" s="275"/>
      <c r="L147" s="280"/>
      <c r="M147" s="281"/>
      <c r="N147" s="282"/>
      <c r="O147" s="282"/>
      <c r="P147" s="282"/>
      <c r="Q147" s="282"/>
      <c r="R147" s="282"/>
      <c r="S147" s="282"/>
      <c r="T147" s="28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84" t="s">
        <v>169</v>
      </c>
      <c r="AU147" s="284" t="s">
        <v>84</v>
      </c>
      <c r="AV147" s="14" t="s">
        <v>84</v>
      </c>
      <c r="AW147" s="14" t="s">
        <v>30</v>
      </c>
      <c r="AX147" s="14" t="s">
        <v>75</v>
      </c>
      <c r="AY147" s="284" t="s">
        <v>160</v>
      </c>
    </row>
    <row r="148" s="14" customFormat="1">
      <c r="A148" s="14"/>
      <c r="B148" s="274"/>
      <c r="C148" s="275"/>
      <c r="D148" s="265" t="s">
        <v>169</v>
      </c>
      <c r="E148" s="276" t="s">
        <v>1</v>
      </c>
      <c r="F148" s="277" t="s">
        <v>571</v>
      </c>
      <c r="G148" s="275"/>
      <c r="H148" s="278">
        <v>4.7999999999999998</v>
      </c>
      <c r="I148" s="279"/>
      <c r="J148" s="275"/>
      <c r="K148" s="275"/>
      <c r="L148" s="280"/>
      <c r="M148" s="281"/>
      <c r="N148" s="282"/>
      <c r="O148" s="282"/>
      <c r="P148" s="282"/>
      <c r="Q148" s="282"/>
      <c r="R148" s="282"/>
      <c r="S148" s="282"/>
      <c r="T148" s="28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84" t="s">
        <v>169</v>
      </c>
      <c r="AU148" s="284" t="s">
        <v>84</v>
      </c>
      <c r="AV148" s="14" t="s">
        <v>84</v>
      </c>
      <c r="AW148" s="14" t="s">
        <v>30</v>
      </c>
      <c r="AX148" s="14" t="s">
        <v>75</v>
      </c>
      <c r="AY148" s="284" t="s">
        <v>160</v>
      </c>
    </row>
    <row r="149" s="16" customFormat="1">
      <c r="A149" s="16"/>
      <c r="B149" s="296"/>
      <c r="C149" s="297"/>
      <c r="D149" s="265" t="s">
        <v>169</v>
      </c>
      <c r="E149" s="298" t="s">
        <v>1</v>
      </c>
      <c r="F149" s="299" t="s">
        <v>208</v>
      </c>
      <c r="G149" s="297"/>
      <c r="H149" s="300">
        <v>10.960000000000001</v>
      </c>
      <c r="I149" s="301"/>
      <c r="J149" s="297"/>
      <c r="K149" s="297"/>
      <c r="L149" s="302"/>
      <c r="M149" s="303"/>
      <c r="N149" s="304"/>
      <c r="O149" s="304"/>
      <c r="P149" s="304"/>
      <c r="Q149" s="304"/>
      <c r="R149" s="304"/>
      <c r="S149" s="304"/>
      <c r="T149" s="305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306" t="s">
        <v>169</v>
      </c>
      <c r="AU149" s="306" t="s">
        <v>84</v>
      </c>
      <c r="AV149" s="16" t="s">
        <v>178</v>
      </c>
      <c r="AW149" s="16" t="s">
        <v>30</v>
      </c>
      <c r="AX149" s="16" t="s">
        <v>75</v>
      </c>
      <c r="AY149" s="306" t="s">
        <v>160</v>
      </c>
    </row>
    <row r="150" s="14" customFormat="1">
      <c r="A150" s="14"/>
      <c r="B150" s="274"/>
      <c r="C150" s="275"/>
      <c r="D150" s="265" t="s">
        <v>169</v>
      </c>
      <c r="E150" s="276" t="s">
        <v>1</v>
      </c>
      <c r="F150" s="277" t="s">
        <v>572</v>
      </c>
      <c r="G150" s="275"/>
      <c r="H150" s="278">
        <v>-1.1000000000000001</v>
      </c>
      <c r="I150" s="279"/>
      <c r="J150" s="275"/>
      <c r="K150" s="275"/>
      <c r="L150" s="280"/>
      <c r="M150" s="281"/>
      <c r="N150" s="282"/>
      <c r="O150" s="282"/>
      <c r="P150" s="282"/>
      <c r="Q150" s="282"/>
      <c r="R150" s="282"/>
      <c r="S150" s="282"/>
      <c r="T150" s="28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84" t="s">
        <v>169</v>
      </c>
      <c r="AU150" s="284" t="s">
        <v>84</v>
      </c>
      <c r="AV150" s="14" t="s">
        <v>84</v>
      </c>
      <c r="AW150" s="14" t="s">
        <v>30</v>
      </c>
      <c r="AX150" s="14" t="s">
        <v>75</v>
      </c>
      <c r="AY150" s="284" t="s">
        <v>160</v>
      </c>
    </row>
    <row r="151" s="14" customFormat="1">
      <c r="A151" s="14"/>
      <c r="B151" s="274"/>
      <c r="C151" s="275"/>
      <c r="D151" s="265" t="s">
        <v>169</v>
      </c>
      <c r="E151" s="276" t="s">
        <v>1</v>
      </c>
      <c r="F151" s="277" t="s">
        <v>573</v>
      </c>
      <c r="G151" s="275"/>
      <c r="H151" s="278">
        <v>-0.75</v>
      </c>
      <c r="I151" s="279"/>
      <c r="J151" s="275"/>
      <c r="K151" s="275"/>
      <c r="L151" s="280"/>
      <c r="M151" s="281"/>
      <c r="N151" s="282"/>
      <c r="O151" s="282"/>
      <c r="P151" s="282"/>
      <c r="Q151" s="282"/>
      <c r="R151" s="282"/>
      <c r="S151" s="282"/>
      <c r="T151" s="28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84" t="s">
        <v>169</v>
      </c>
      <c r="AU151" s="284" t="s">
        <v>84</v>
      </c>
      <c r="AV151" s="14" t="s">
        <v>84</v>
      </c>
      <c r="AW151" s="14" t="s">
        <v>30</v>
      </c>
      <c r="AX151" s="14" t="s">
        <v>75</v>
      </c>
      <c r="AY151" s="284" t="s">
        <v>160</v>
      </c>
    </row>
    <row r="152" s="16" customFormat="1">
      <c r="A152" s="16"/>
      <c r="B152" s="296"/>
      <c r="C152" s="297"/>
      <c r="D152" s="265" t="s">
        <v>169</v>
      </c>
      <c r="E152" s="298" t="s">
        <v>1</v>
      </c>
      <c r="F152" s="299" t="s">
        <v>208</v>
      </c>
      <c r="G152" s="297"/>
      <c r="H152" s="300">
        <v>-1.8500000000000001</v>
      </c>
      <c r="I152" s="301"/>
      <c r="J152" s="297"/>
      <c r="K152" s="297"/>
      <c r="L152" s="302"/>
      <c r="M152" s="303"/>
      <c r="N152" s="304"/>
      <c r="O152" s="304"/>
      <c r="P152" s="304"/>
      <c r="Q152" s="304"/>
      <c r="R152" s="304"/>
      <c r="S152" s="304"/>
      <c r="T152" s="305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T152" s="306" t="s">
        <v>169</v>
      </c>
      <c r="AU152" s="306" t="s">
        <v>84</v>
      </c>
      <c r="AV152" s="16" t="s">
        <v>178</v>
      </c>
      <c r="AW152" s="16" t="s">
        <v>30</v>
      </c>
      <c r="AX152" s="16" t="s">
        <v>75</v>
      </c>
      <c r="AY152" s="306" t="s">
        <v>160</v>
      </c>
    </row>
    <row r="153" s="15" customFormat="1">
      <c r="A153" s="15"/>
      <c r="B153" s="285"/>
      <c r="C153" s="286"/>
      <c r="D153" s="265" t="s">
        <v>169</v>
      </c>
      <c r="E153" s="287" t="s">
        <v>1</v>
      </c>
      <c r="F153" s="288" t="s">
        <v>172</v>
      </c>
      <c r="G153" s="286"/>
      <c r="H153" s="289">
        <v>9.1100000000000012</v>
      </c>
      <c r="I153" s="290"/>
      <c r="J153" s="286"/>
      <c r="K153" s="286"/>
      <c r="L153" s="291"/>
      <c r="M153" s="292"/>
      <c r="N153" s="293"/>
      <c r="O153" s="293"/>
      <c r="P153" s="293"/>
      <c r="Q153" s="293"/>
      <c r="R153" s="293"/>
      <c r="S153" s="293"/>
      <c r="T153" s="29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95" t="s">
        <v>169</v>
      </c>
      <c r="AU153" s="295" t="s">
        <v>84</v>
      </c>
      <c r="AV153" s="15" t="s">
        <v>167</v>
      </c>
      <c r="AW153" s="15" t="s">
        <v>30</v>
      </c>
      <c r="AX153" s="15" t="s">
        <v>82</v>
      </c>
      <c r="AY153" s="295" t="s">
        <v>160</v>
      </c>
    </row>
    <row r="154" s="2" customFormat="1" ht="49.05" customHeight="1">
      <c r="A154" s="41"/>
      <c r="B154" s="42"/>
      <c r="C154" s="251" t="s">
        <v>178</v>
      </c>
      <c r="D154" s="251" t="s">
        <v>162</v>
      </c>
      <c r="E154" s="252" t="s">
        <v>574</v>
      </c>
      <c r="F154" s="253" t="s">
        <v>575</v>
      </c>
      <c r="G154" s="254" t="s">
        <v>184</v>
      </c>
      <c r="H154" s="255">
        <v>5</v>
      </c>
      <c r="I154" s="256"/>
      <c r="J154" s="257">
        <f>ROUND(I154*H154,2)</f>
        <v>0</v>
      </c>
      <c r="K154" s="253" t="s">
        <v>166</v>
      </c>
      <c r="L154" s="44"/>
      <c r="M154" s="258" t="s">
        <v>1</v>
      </c>
      <c r="N154" s="259" t="s">
        <v>40</v>
      </c>
      <c r="O154" s="94"/>
      <c r="P154" s="260">
        <f>O154*H154</f>
        <v>0</v>
      </c>
      <c r="Q154" s="260">
        <v>0.0027000000000000001</v>
      </c>
      <c r="R154" s="260">
        <f>Q154*H154</f>
        <v>0.013500000000000002</v>
      </c>
      <c r="S154" s="260">
        <v>0</v>
      </c>
      <c r="T154" s="261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62" t="s">
        <v>167</v>
      </c>
      <c r="AT154" s="262" t="s">
        <v>162</v>
      </c>
      <c r="AU154" s="262" t="s">
        <v>84</v>
      </c>
      <c r="AY154" s="18" t="s">
        <v>160</v>
      </c>
      <c r="BE154" s="154">
        <f>IF(N154="základní",J154,0)</f>
        <v>0</v>
      </c>
      <c r="BF154" s="154">
        <f>IF(N154="snížená",J154,0)</f>
        <v>0</v>
      </c>
      <c r="BG154" s="154">
        <f>IF(N154="zákl. přenesená",J154,0)</f>
        <v>0</v>
      </c>
      <c r="BH154" s="154">
        <f>IF(N154="sníž. přenesená",J154,0)</f>
        <v>0</v>
      </c>
      <c r="BI154" s="154">
        <f>IF(N154="nulová",J154,0)</f>
        <v>0</v>
      </c>
      <c r="BJ154" s="18" t="s">
        <v>82</v>
      </c>
      <c r="BK154" s="154">
        <f>ROUND(I154*H154,2)</f>
        <v>0</v>
      </c>
      <c r="BL154" s="18" t="s">
        <v>167</v>
      </c>
      <c r="BM154" s="262" t="s">
        <v>576</v>
      </c>
    </row>
    <row r="155" s="14" customFormat="1">
      <c r="A155" s="14"/>
      <c r="B155" s="274"/>
      <c r="C155" s="275"/>
      <c r="D155" s="265" t="s">
        <v>169</v>
      </c>
      <c r="E155" s="276" t="s">
        <v>1</v>
      </c>
      <c r="F155" s="277" t="s">
        <v>577</v>
      </c>
      <c r="G155" s="275"/>
      <c r="H155" s="278">
        <v>5</v>
      </c>
      <c r="I155" s="279"/>
      <c r="J155" s="275"/>
      <c r="K155" s="275"/>
      <c r="L155" s="280"/>
      <c r="M155" s="281"/>
      <c r="N155" s="282"/>
      <c r="O155" s="282"/>
      <c r="P155" s="282"/>
      <c r="Q155" s="282"/>
      <c r="R155" s="282"/>
      <c r="S155" s="282"/>
      <c r="T155" s="28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84" t="s">
        <v>169</v>
      </c>
      <c r="AU155" s="284" t="s">
        <v>84</v>
      </c>
      <c r="AV155" s="14" t="s">
        <v>84</v>
      </c>
      <c r="AW155" s="14" t="s">
        <v>30</v>
      </c>
      <c r="AX155" s="14" t="s">
        <v>75</v>
      </c>
      <c r="AY155" s="284" t="s">
        <v>160</v>
      </c>
    </row>
    <row r="156" s="15" customFormat="1">
      <c r="A156" s="15"/>
      <c r="B156" s="285"/>
      <c r="C156" s="286"/>
      <c r="D156" s="265" t="s">
        <v>169</v>
      </c>
      <c r="E156" s="287" t="s">
        <v>1</v>
      </c>
      <c r="F156" s="288" t="s">
        <v>172</v>
      </c>
      <c r="G156" s="286"/>
      <c r="H156" s="289">
        <v>5</v>
      </c>
      <c r="I156" s="290"/>
      <c r="J156" s="286"/>
      <c r="K156" s="286"/>
      <c r="L156" s="291"/>
      <c r="M156" s="292"/>
      <c r="N156" s="293"/>
      <c r="O156" s="293"/>
      <c r="P156" s="293"/>
      <c r="Q156" s="293"/>
      <c r="R156" s="293"/>
      <c r="S156" s="293"/>
      <c r="T156" s="29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95" t="s">
        <v>169</v>
      </c>
      <c r="AU156" s="295" t="s">
        <v>84</v>
      </c>
      <c r="AV156" s="15" t="s">
        <v>167</v>
      </c>
      <c r="AW156" s="15" t="s">
        <v>30</v>
      </c>
      <c r="AX156" s="15" t="s">
        <v>82</v>
      </c>
      <c r="AY156" s="295" t="s">
        <v>160</v>
      </c>
    </row>
    <row r="157" s="2" customFormat="1" ht="37.8" customHeight="1">
      <c r="A157" s="41"/>
      <c r="B157" s="42"/>
      <c r="C157" s="251" t="s">
        <v>167</v>
      </c>
      <c r="D157" s="251" t="s">
        <v>162</v>
      </c>
      <c r="E157" s="252" t="s">
        <v>227</v>
      </c>
      <c r="F157" s="253" t="s">
        <v>228</v>
      </c>
      <c r="G157" s="254" t="s">
        <v>165</v>
      </c>
      <c r="H157" s="255">
        <v>20.199999999999999</v>
      </c>
      <c r="I157" s="256"/>
      <c r="J157" s="257">
        <f>ROUND(I157*H157,2)</f>
        <v>0</v>
      </c>
      <c r="K157" s="253" t="s">
        <v>166</v>
      </c>
      <c r="L157" s="44"/>
      <c r="M157" s="258" t="s">
        <v>1</v>
      </c>
      <c r="N157" s="259" t="s">
        <v>40</v>
      </c>
      <c r="O157" s="94"/>
      <c r="P157" s="260">
        <f>O157*H157</f>
        <v>0</v>
      </c>
      <c r="Q157" s="260">
        <v>0.00084999999999999995</v>
      </c>
      <c r="R157" s="260">
        <f>Q157*H157</f>
        <v>0.017169999999999998</v>
      </c>
      <c r="S157" s="260">
        <v>0</v>
      </c>
      <c r="T157" s="261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62" t="s">
        <v>167</v>
      </c>
      <c r="AT157" s="262" t="s">
        <v>162</v>
      </c>
      <c r="AU157" s="262" t="s">
        <v>84</v>
      </c>
      <c r="AY157" s="18" t="s">
        <v>160</v>
      </c>
      <c r="BE157" s="154">
        <f>IF(N157="základní",J157,0)</f>
        <v>0</v>
      </c>
      <c r="BF157" s="154">
        <f>IF(N157="snížená",J157,0)</f>
        <v>0</v>
      </c>
      <c r="BG157" s="154">
        <f>IF(N157="zákl. přenesená",J157,0)</f>
        <v>0</v>
      </c>
      <c r="BH157" s="154">
        <f>IF(N157="sníž. přenesená",J157,0)</f>
        <v>0</v>
      </c>
      <c r="BI157" s="154">
        <f>IF(N157="nulová",J157,0)</f>
        <v>0</v>
      </c>
      <c r="BJ157" s="18" t="s">
        <v>82</v>
      </c>
      <c r="BK157" s="154">
        <f>ROUND(I157*H157,2)</f>
        <v>0</v>
      </c>
      <c r="BL157" s="18" t="s">
        <v>167</v>
      </c>
      <c r="BM157" s="262" t="s">
        <v>578</v>
      </c>
    </row>
    <row r="158" s="14" customFormat="1">
      <c r="A158" s="14"/>
      <c r="B158" s="274"/>
      <c r="C158" s="275"/>
      <c r="D158" s="265" t="s">
        <v>169</v>
      </c>
      <c r="E158" s="276" t="s">
        <v>1</v>
      </c>
      <c r="F158" s="277" t="s">
        <v>579</v>
      </c>
      <c r="G158" s="275"/>
      <c r="H158" s="278">
        <v>15.4</v>
      </c>
      <c r="I158" s="279"/>
      <c r="J158" s="275"/>
      <c r="K158" s="275"/>
      <c r="L158" s="280"/>
      <c r="M158" s="281"/>
      <c r="N158" s="282"/>
      <c r="O158" s="282"/>
      <c r="P158" s="282"/>
      <c r="Q158" s="282"/>
      <c r="R158" s="282"/>
      <c r="S158" s="282"/>
      <c r="T158" s="28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84" t="s">
        <v>169</v>
      </c>
      <c r="AU158" s="284" t="s">
        <v>84</v>
      </c>
      <c r="AV158" s="14" t="s">
        <v>84</v>
      </c>
      <c r="AW158" s="14" t="s">
        <v>30</v>
      </c>
      <c r="AX158" s="14" t="s">
        <v>75</v>
      </c>
      <c r="AY158" s="284" t="s">
        <v>160</v>
      </c>
    </row>
    <row r="159" s="14" customFormat="1">
      <c r="A159" s="14"/>
      <c r="B159" s="274"/>
      <c r="C159" s="275"/>
      <c r="D159" s="265" t="s">
        <v>169</v>
      </c>
      <c r="E159" s="276" t="s">
        <v>1</v>
      </c>
      <c r="F159" s="277" t="s">
        <v>571</v>
      </c>
      <c r="G159" s="275"/>
      <c r="H159" s="278">
        <v>4.7999999999999998</v>
      </c>
      <c r="I159" s="279"/>
      <c r="J159" s="275"/>
      <c r="K159" s="275"/>
      <c r="L159" s="280"/>
      <c r="M159" s="281"/>
      <c r="N159" s="282"/>
      <c r="O159" s="282"/>
      <c r="P159" s="282"/>
      <c r="Q159" s="282"/>
      <c r="R159" s="282"/>
      <c r="S159" s="282"/>
      <c r="T159" s="28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84" t="s">
        <v>169</v>
      </c>
      <c r="AU159" s="284" t="s">
        <v>84</v>
      </c>
      <c r="AV159" s="14" t="s">
        <v>84</v>
      </c>
      <c r="AW159" s="14" t="s">
        <v>30</v>
      </c>
      <c r="AX159" s="14" t="s">
        <v>75</v>
      </c>
      <c r="AY159" s="284" t="s">
        <v>160</v>
      </c>
    </row>
    <row r="160" s="15" customFormat="1">
      <c r="A160" s="15"/>
      <c r="B160" s="285"/>
      <c r="C160" s="286"/>
      <c r="D160" s="265" t="s">
        <v>169</v>
      </c>
      <c r="E160" s="287" t="s">
        <v>1</v>
      </c>
      <c r="F160" s="288" t="s">
        <v>172</v>
      </c>
      <c r="G160" s="286"/>
      <c r="H160" s="289">
        <v>20.199999999999999</v>
      </c>
      <c r="I160" s="290"/>
      <c r="J160" s="286"/>
      <c r="K160" s="286"/>
      <c r="L160" s="291"/>
      <c r="M160" s="292"/>
      <c r="N160" s="293"/>
      <c r="O160" s="293"/>
      <c r="P160" s="293"/>
      <c r="Q160" s="293"/>
      <c r="R160" s="293"/>
      <c r="S160" s="293"/>
      <c r="T160" s="294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95" t="s">
        <v>169</v>
      </c>
      <c r="AU160" s="295" t="s">
        <v>84</v>
      </c>
      <c r="AV160" s="15" t="s">
        <v>167</v>
      </c>
      <c r="AW160" s="15" t="s">
        <v>30</v>
      </c>
      <c r="AX160" s="15" t="s">
        <v>82</v>
      </c>
      <c r="AY160" s="295" t="s">
        <v>160</v>
      </c>
    </row>
    <row r="161" s="2" customFormat="1" ht="37.8" customHeight="1">
      <c r="A161" s="41"/>
      <c r="B161" s="42"/>
      <c r="C161" s="251" t="s">
        <v>187</v>
      </c>
      <c r="D161" s="251" t="s">
        <v>162</v>
      </c>
      <c r="E161" s="252" t="s">
        <v>236</v>
      </c>
      <c r="F161" s="253" t="s">
        <v>237</v>
      </c>
      <c r="G161" s="254" t="s">
        <v>165</v>
      </c>
      <c r="H161" s="255">
        <v>20.199999999999999</v>
      </c>
      <c r="I161" s="256"/>
      <c r="J161" s="257">
        <f>ROUND(I161*H161,2)</f>
        <v>0</v>
      </c>
      <c r="K161" s="253" t="s">
        <v>166</v>
      </c>
      <c r="L161" s="44"/>
      <c r="M161" s="258" t="s">
        <v>1</v>
      </c>
      <c r="N161" s="259" t="s">
        <v>40</v>
      </c>
      <c r="O161" s="94"/>
      <c r="P161" s="260">
        <f>O161*H161</f>
        <v>0</v>
      </c>
      <c r="Q161" s="260">
        <v>0</v>
      </c>
      <c r="R161" s="260">
        <f>Q161*H161</f>
        <v>0</v>
      </c>
      <c r="S161" s="260">
        <v>0</v>
      </c>
      <c r="T161" s="261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62" t="s">
        <v>167</v>
      </c>
      <c r="AT161" s="262" t="s">
        <v>162</v>
      </c>
      <c r="AU161" s="262" t="s">
        <v>84</v>
      </c>
      <c r="AY161" s="18" t="s">
        <v>160</v>
      </c>
      <c r="BE161" s="154">
        <f>IF(N161="základní",J161,0)</f>
        <v>0</v>
      </c>
      <c r="BF161" s="154">
        <f>IF(N161="snížená",J161,0)</f>
        <v>0</v>
      </c>
      <c r="BG161" s="154">
        <f>IF(N161="zákl. přenesená",J161,0)</f>
        <v>0</v>
      </c>
      <c r="BH161" s="154">
        <f>IF(N161="sníž. přenesená",J161,0)</f>
        <v>0</v>
      </c>
      <c r="BI161" s="154">
        <f>IF(N161="nulová",J161,0)</f>
        <v>0</v>
      </c>
      <c r="BJ161" s="18" t="s">
        <v>82</v>
      </c>
      <c r="BK161" s="154">
        <f>ROUND(I161*H161,2)</f>
        <v>0</v>
      </c>
      <c r="BL161" s="18" t="s">
        <v>167</v>
      </c>
      <c r="BM161" s="262" t="s">
        <v>580</v>
      </c>
    </row>
    <row r="162" s="2" customFormat="1" ht="62.7" customHeight="1">
      <c r="A162" s="41"/>
      <c r="B162" s="42"/>
      <c r="C162" s="251" t="s">
        <v>194</v>
      </c>
      <c r="D162" s="251" t="s">
        <v>162</v>
      </c>
      <c r="E162" s="252" t="s">
        <v>240</v>
      </c>
      <c r="F162" s="253" t="s">
        <v>241</v>
      </c>
      <c r="G162" s="254" t="s">
        <v>203</v>
      </c>
      <c r="H162" s="255">
        <v>11.084</v>
      </c>
      <c r="I162" s="256"/>
      <c r="J162" s="257">
        <f>ROUND(I162*H162,2)</f>
        <v>0</v>
      </c>
      <c r="K162" s="253" t="s">
        <v>166</v>
      </c>
      <c r="L162" s="44"/>
      <c r="M162" s="258" t="s">
        <v>1</v>
      </c>
      <c r="N162" s="259" t="s">
        <v>40</v>
      </c>
      <c r="O162" s="94"/>
      <c r="P162" s="260">
        <f>O162*H162</f>
        <v>0</v>
      </c>
      <c r="Q162" s="260">
        <v>0</v>
      </c>
      <c r="R162" s="260">
        <f>Q162*H162</f>
        <v>0</v>
      </c>
      <c r="S162" s="260">
        <v>0</v>
      </c>
      <c r="T162" s="261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62" t="s">
        <v>167</v>
      </c>
      <c r="AT162" s="262" t="s">
        <v>162</v>
      </c>
      <c r="AU162" s="262" t="s">
        <v>84</v>
      </c>
      <c r="AY162" s="18" t="s">
        <v>160</v>
      </c>
      <c r="BE162" s="154">
        <f>IF(N162="základní",J162,0)</f>
        <v>0</v>
      </c>
      <c r="BF162" s="154">
        <f>IF(N162="snížená",J162,0)</f>
        <v>0</v>
      </c>
      <c r="BG162" s="154">
        <f>IF(N162="zákl. přenesená",J162,0)</f>
        <v>0</v>
      </c>
      <c r="BH162" s="154">
        <f>IF(N162="sníž. přenesená",J162,0)</f>
        <v>0</v>
      </c>
      <c r="BI162" s="154">
        <f>IF(N162="nulová",J162,0)</f>
        <v>0</v>
      </c>
      <c r="BJ162" s="18" t="s">
        <v>82</v>
      </c>
      <c r="BK162" s="154">
        <f>ROUND(I162*H162,2)</f>
        <v>0</v>
      </c>
      <c r="BL162" s="18" t="s">
        <v>167</v>
      </c>
      <c r="BM162" s="262" t="s">
        <v>581</v>
      </c>
    </row>
    <row r="163" s="14" customFormat="1">
      <c r="A163" s="14"/>
      <c r="B163" s="274"/>
      <c r="C163" s="275"/>
      <c r="D163" s="265" t="s">
        <v>169</v>
      </c>
      <c r="E163" s="276" t="s">
        <v>1</v>
      </c>
      <c r="F163" s="277" t="s">
        <v>582</v>
      </c>
      <c r="G163" s="275"/>
      <c r="H163" s="278">
        <v>5.5419999999999998</v>
      </c>
      <c r="I163" s="279"/>
      <c r="J163" s="275"/>
      <c r="K163" s="275"/>
      <c r="L163" s="280"/>
      <c r="M163" s="281"/>
      <c r="N163" s="282"/>
      <c r="O163" s="282"/>
      <c r="P163" s="282"/>
      <c r="Q163" s="282"/>
      <c r="R163" s="282"/>
      <c r="S163" s="282"/>
      <c r="T163" s="283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84" t="s">
        <v>169</v>
      </c>
      <c r="AU163" s="284" t="s">
        <v>84</v>
      </c>
      <c r="AV163" s="14" t="s">
        <v>84</v>
      </c>
      <c r="AW163" s="14" t="s">
        <v>30</v>
      </c>
      <c r="AX163" s="14" t="s">
        <v>75</v>
      </c>
      <c r="AY163" s="284" t="s">
        <v>160</v>
      </c>
    </row>
    <row r="164" s="14" customFormat="1">
      <c r="A164" s="14"/>
      <c r="B164" s="274"/>
      <c r="C164" s="275"/>
      <c r="D164" s="265" t="s">
        <v>169</v>
      </c>
      <c r="E164" s="276" t="s">
        <v>1</v>
      </c>
      <c r="F164" s="277" t="s">
        <v>583</v>
      </c>
      <c r="G164" s="275"/>
      <c r="H164" s="278">
        <v>5.5419999999999998</v>
      </c>
      <c r="I164" s="279"/>
      <c r="J164" s="275"/>
      <c r="K164" s="275"/>
      <c r="L164" s="280"/>
      <c r="M164" s="281"/>
      <c r="N164" s="282"/>
      <c r="O164" s="282"/>
      <c r="P164" s="282"/>
      <c r="Q164" s="282"/>
      <c r="R164" s="282"/>
      <c r="S164" s="282"/>
      <c r="T164" s="28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84" t="s">
        <v>169</v>
      </c>
      <c r="AU164" s="284" t="s">
        <v>84</v>
      </c>
      <c r="AV164" s="14" t="s">
        <v>84</v>
      </c>
      <c r="AW164" s="14" t="s">
        <v>30</v>
      </c>
      <c r="AX164" s="14" t="s">
        <v>75</v>
      </c>
      <c r="AY164" s="284" t="s">
        <v>160</v>
      </c>
    </row>
    <row r="165" s="15" customFormat="1">
      <c r="A165" s="15"/>
      <c r="B165" s="285"/>
      <c r="C165" s="286"/>
      <c r="D165" s="265" t="s">
        <v>169</v>
      </c>
      <c r="E165" s="287" t="s">
        <v>1</v>
      </c>
      <c r="F165" s="288" t="s">
        <v>172</v>
      </c>
      <c r="G165" s="286"/>
      <c r="H165" s="289">
        <v>11.084</v>
      </c>
      <c r="I165" s="290"/>
      <c r="J165" s="286"/>
      <c r="K165" s="286"/>
      <c r="L165" s="291"/>
      <c r="M165" s="292"/>
      <c r="N165" s="293"/>
      <c r="O165" s="293"/>
      <c r="P165" s="293"/>
      <c r="Q165" s="293"/>
      <c r="R165" s="293"/>
      <c r="S165" s="293"/>
      <c r="T165" s="29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95" t="s">
        <v>169</v>
      </c>
      <c r="AU165" s="295" t="s">
        <v>84</v>
      </c>
      <c r="AV165" s="15" t="s">
        <v>167</v>
      </c>
      <c r="AW165" s="15" t="s">
        <v>30</v>
      </c>
      <c r="AX165" s="15" t="s">
        <v>82</v>
      </c>
      <c r="AY165" s="295" t="s">
        <v>160</v>
      </c>
    </row>
    <row r="166" s="2" customFormat="1" ht="62.7" customHeight="1">
      <c r="A166" s="41"/>
      <c r="B166" s="42"/>
      <c r="C166" s="251" t="s">
        <v>200</v>
      </c>
      <c r="D166" s="251" t="s">
        <v>162</v>
      </c>
      <c r="E166" s="252" t="s">
        <v>246</v>
      </c>
      <c r="F166" s="253" t="s">
        <v>247</v>
      </c>
      <c r="G166" s="254" t="s">
        <v>203</v>
      </c>
      <c r="H166" s="255">
        <v>3.5680000000000001</v>
      </c>
      <c r="I166" s="256"/>
      <c r="J166" s="257">
        <f>ROUND(I166*H166,2)</f>
        <v>0</v>
      </c>
      <c r="K166" s="253" t="s">
        <v>166</v>
      </c>
      <c r="L166" s="44"/>
      <c r="M166" s="258" t="s">
        <v>1</v>
      </c>
      <c r="N166" s="259" t="s">
        <v>40</v>
      </c>
      <c r="O166" s="94"/>
      <c r="P166" s="260">
        <f>O166*H166</f>
        <v>0</v>
      </c>
      <c r="Q166" s="260">
        <v>0</v>
      </c>
      <c r="R166" s="260">
        <f>Q166*H166</f>
        <v>0</v>
      </c>
      <c r="S166" s="260">
        <v>0</v>
      </c>
      <c r="T166" s="261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62" t="s">
        <v>167</v>
      </c>
      <c r="AT166" s="262" t="s">
        <v>162</v>
      </c>
      <c r="AU166" s="262" t="s">
        <v>84</v>
      </c>
      <c r="AY166" s="18" t="s">
        <v>160</v>
      </c>
      <c r="BE166" s="154">
        <f>IF(N166="základní",J166,0)</f>
        <v>0</v>
      </c>
      <c r="BF166" s="154">
        <f>IF(N166="snížená",J166,0)</f>
        <v>0</v>
      </c>
      <c r="BG166" s="154">
        <f>IF(N166="zákl. přenesená",J166,0)</f>
        <v>0</v>
      </c>
      <c r="BH166" s="154">
        <f>IF(N166="sníž. přenesená",J166,0)</f>
        <v>0</v>
      </c>
      <c r="BI166" s="154">
        <f>IF(N166="nulová",J166,0)</f>
        <v>0</v>
      </c>
      <c r="BJ166" s="18" t="s">
        <v>82</v>
      </c>
      <c r="BK166" s="154">
        <f>ROUND(I166*H166,2)</f>
        <v>0</v>
      </c>
      <c r="BL166" s="18" t="s">
        <v>167</v>
      </c>
      <c r="BM166" s="262" t="s">
        <v>584</v>
      </c>
    </row>
    <row r="167" s="13" customFormat="1">
      <c r="A167" s="13"/>
      <c r="B167" s="263"/>
      <c r="C167" s="264"/>
      <c r="D167" s="265" t="s">
        <v>169</v>
      </c>
      <c r="E167" s="266" t="s">
        <v>1</v>
      </c>
      <c r="F167" s="267" t="s">
        <v>249</v>
      </c>
      <c r="G167" s="264"/>
      <c r="H167" s="266" t="s">
        <v>1</v>
      </c>
      <c r="I167" s="268"/>
      <c r="J167" s="264"/>
      <c r="K167" s="264"/>
      <c r="L167" s="269"/>
      <c r="M167" s="270"/>
      <c r="N167" s="271"/>
      <c r="O167" s="271"/>
      <c r="P167" s="271"/>
      <c r="Q167" s="271"/>
      <c r="R167" s="271"/>
      <c r="S167" s="271"/>
      <c r="T167" s="27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73" t="s">
        <v>169</v>
      </c>
      <c r="AU167" s="273" t="s">
        <v>84</v>
      </c>
      <c r="AV167" s="13" t="s">
        <v>82</v>
      </c>
      <c r="AW167" s="13" t="s">
        <v>30</v>
      </c>
      <c r="AX167" s="13" t="s">
        <v>75</v>
      </c>
      <c r="AY167" s="273" t="s">
        <v>160</v>
      </c>
    </row>
    <row r="168" s="14" customFormat="1">
      <c r="A168" s="14"/>
      <c r="B168" s="274"/>
      <c r="C168" s="275"/>
      <c r="D168" s="265" t="s">
        <v>169</v>
      </c>
      <c r="E168" s="276" t="s">
        <v>1</v>
      </c>
      <c r="F168" s="277" t="s">
        <v>585</v>
      </c>
      <c r="G168" s="275"/>
      <c r="H168" s="278">
        <v>9.1099999999999994</v>
      </c>
      <c r="I168" s="279"/>
      <c r="J168" s="275"/>
      <c r="K168" s="275"/>
      <c r="L168" s="280"/>
      <c r="M168" s="281"/>
      <c r="N168" s="282"/>
      <c r="O168" s="282"/>
      <c r="P168" s="282"/>
      <c r="Q168" s="282"/>
      <c r="R168" s="282"/>
      <c r="S168" s="282"/>
      <c r="T168" s="28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84" t="s">
        <v>169</v>
      </c>
      <c r="AU168" s="284" t="s">
        <v>84</v>
      </c>
      <c r="AV168" s="14" t="s">
        <v>84</v>
      </c>
      <c r="AW168" s="14" t="s">
        <v>30</v>
      </c>
      <c r="AX168" s="14" t="s">
        <v>75</v>
      </c>
      <c r="AY168" s="284" t="s">
        <v>160</v>
      </c>
    </row>
    <row r="169" s="14" customFormat="1">
      <c r="A169" s="14"/>
      <c r="B169" s="274"/>
      <c r="C169" s="275"/>
      <c r="D169" s="265" t="s">
        <v>169</v>
      </c>
      <c r="E169" s="276" t="s">
        <v>1</v>
      </c>
      <c r="F169" s="277" t="s">
        <v>586</v>
      </c>
      <c r="G169" s="275"/>
      <c r="H169" s="278">
        <v>-5.5419999999999998</v>
      </c>
      <c r="I169" s="279"/>
      <c r="J169" s="275"/>
      <c r="K169" s="275"/>
      <c r="L169" s="280"/>
      <c r="M169" s="281"/>
      <c r="N169" s="282"/>
      <c r="O169" s="282"/>
      <c r="P169" s="282"/>
      <c r="Q169" s="282"/>
      <c r="R169" s="282"/>
      <c r="S169" s="282"/>
      <c r="T169" s="28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84" t="s">
        <v>169</v>
      </c>
      <c r="AU169" s="284" t="s">
        <v>84</v>
      </c>
      <c r="AV169" s="14" t="s">
        <v>84</v>
      </c>
      <c r="AW169" s="14" t="s">
        <v>30</v>
      </c>
      <c r="AX169" s="14" t="s">
        <v>75</v>
      </c>
      <c r="AY169" s="284" t="s">
        <v>160</v>
      </c>
    </row>
    <row r="170" s="15" customFormat="1">
      <c r="A170" s="15"/>
      <c r="B170" s="285"/>
      <c r="C170" s="286"/>
      <c r="D170" s="265" t="s">
        <v>169</v>
      </c>
      <c r="E170" s="287" t="s">
        <v>1</v>
      </c>
      <c r="F170" s="288" t="s">
        <v>172</v>
      </c>
      <c r="G170" s="286"/>
      <c r="H170" s="289">
        <v>3.5679999999999996</v>
      </c>
      <c r="I170" s="290"/>
      <c r="J170" s="286"/>
      <c r="K170" s="286"/>
      <c r="L170" s="291"/>
      <c r="M170" s="292"/>
      <c r="N170" s="293"/>
      <c r="O170" s="293"/>
      <c r="P170" s="293"/>
      <c r="Q170" s="293"/>
      <c r="R170" s="293"/>
      <c r="S170" s="293"/>
      <c r="T170" s="294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95" t="s">
        <v>169</v>
      </c>
      <c r="AU170" s="295" t="s">
        <v>84</v>
      </c>
      <c r="AV170" s="15" t="s">
        <v>167</v>
      </c>
      <c r="AW170" s="15" t="s">
        <v>30</v>
      </c>
      <c r="AX170" s="15" t="s">
        <v>82</v>
      </c>
      <c r="AY170" s="295" t="s">
        <v>160</v>
      </c>
    </row>
    <row r="171" s="2" customFormat="1" ht="37.8" customHeight="1">
      <c r="A171" s="41"/>
      <c r="B171" s="42"/>
      <c r="C171" s="251" t="s">
        <v>221</v>
      </c>
      <c r="D171" s="251" t="s">
        <v>162</v>
      </c>
      <c r="E171" s="252" t="s">
        <v>253</v>
      </c>
      <c r="F171" s="253" t="s">
        <v>254</v>
      </c>
      <c r="G171" s="254" t="s">
        <v>203</v>
      </c>
      <c r="H171" s="255">
        <v>5.5419999999999998</v>
      </c>
      <c r="I171" s="256"/>
      <c r="J171" s="257">
        <f>ROUND(I171*H171,2)</f>
        <v>0</v>
      </c>
      <c r="K171" s="253" t="s">
        <v>166</v>
      </c>
      <c r="L171" s="44"/>
      <c r="M171" s="258" t="s">
        <v>1</v>
      </c>
      <c r="N171" s="259" t="s">
        <v>40</v>
      </c>
      <c r="O171" s="94"/>
      <c r="P171" s="260">
        <f>O171*H171</f>
        <v>0</v>
      </c>
      <c r="Q171" s="260">
        <v>0</v>
      </c>
      <c r="R171" s="260">
        <f>Q171*H171</f>
        <v>0</v>
      </c>
      <c r="S171" s="260">
        <v>0</v>
      </c>
      <c r="T171" s="261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62" t="s">
        <v>167</v>
      </c>
      <c r="AT171" s="262" t="s">
        <v>162</v>
      </c>
      <c r="AU171" s="262" t="s">
        <v>84</v>
      </c>
      <c r="AY171" s="18" t="s">
        <v>160</v>
      </c>
      <c r="BE171" s="154">
        <f>IF(N171="základní",J171,0)</f>
        <v>0</v>
      </c>
      <c r="BF171" s="154">
        <f>IF(N171="snížená",J171,0)</f>
        <v>0</v>
      </c>
      <c r="BG171" s="154">
        <f>IF(N171="zákl. přenesená",J171,0)</f>
        <v>0</v>
      </c>
      <c r="BH171" s="154">
        <f>IF(N171="sníž. přenesená",J171,0)</f>
        <v>0</v>
      </c>
      <c r="BI171" s="154">
        <f>IF(N171="nulová",J171,0)</f>
        <v>0</v>
      </c>
      <c r="BJ171" s="18" t="s">
        <v>82</v>
      </c>
      <c r="BK171" s="154">
        <f>ROUND(I171*H171,2)</f>
        <v>0</v>
      </c>
      <c r="BL171" s="18" t="s">
        <v>167</v>
      </c>
      <c r="BM171" s="262" t="s">
        <v>587</v>
      </c>
    </row>
    <row r="172" s="14" customFormat="1">
      <c r="A172" s="14"/>
      <c r="B172" s="274"/>
      <c r="C172" s="275"/>
      <c r="D172" s="265" t="s">
        <v>169</v>
      </c>
      <c r="E172" s="276" t="s">
        <v>1</v>
      </c>
      <c r="F172" s="277" t="s">
        <v>588</v>
      </c>
      <c r="G172" s="275"/>
      <c r="H172" s="278">
        <v>5.5419999999999998</v>
      </c>
      <c r="I172" s="279"/>
      <c r="J172" s="275"/>
      <c r="K172" s="275"/>
      <c r="L172" s="280"/>
      <c r="M172" s="281"/>
      <c r="N172" s="282"/>
      <c r="O172" s="282"/>
      <c r="P172" s="282"/>
      <c r="Q172" s="282"/>
      <c r="R172" s="282"/>
      <c r="S172" s="282"/>
      <c r="T172" s="28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84" t="s">
        <v>169</v>
      </c>
      <c r="AU172" s="284" t="s">
        <v>84</v>
      </c>
      <c r="AV172" s="14" t="s">
        <v>84</v>
      </c>
      <c r="AW172" s="14" t="s">
        <v>30</v>
      </c>
      <c r="AX172" s="14" t="s">
        <v>75</v>
      </c>
      <c r="AY172" s="284" t="s">
        <v>160</v>
      </c>
    </row>
    <row r="173" s="15" customFormat="1">
      <c r="A173" s="15"/>
      <c r="B173" s="285"/>
      <c r="C173" s="286"/>
      <c r="D173" s="265" t="s">
        <v>169</v>
      </c>
      <c r="E173" s="287" t="s">
        <v>1</v>
      </c>
      <c r="F173" s="288" t="s">
        <v>172</v>
      </c>
      <c r="G173" s="286"/>
      <c r="H173" s="289">
        <v>5.5419999999999998</v>
      </c>
      <c r="I173" s="290"/>
      <c r="J173" s="286"/>
      <c r="K173" s="286"/>
      <c r="L173" s="291"/>
      <c r="M173" s="292"/>
      <c r="N173" s="293"/>
      <c r="O173" s="293"/>
      <c r="P173" s="293"/>
      <c r="Q173" s="293"/>
      <c r="R173" s="293"/>
      <c r="S173" s="293"/>
      <c r="T173" s="294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95" t="s">
        <v>169</v>
      </c>
      <c r="AU173" s="295" t="s">
        <v>84</v>
      </c>
      <c r="AV173" s="15" t="s">
        <v>167</v>
      </c>
      <c r="AW173" s="15" t="s">
        <v>30</v>
      </c>
      <c r="AX173" s="15" t="s">
        <v>82</v>
      </c>
      <c r="AY173" s="295" t="s">
        <v>160</v>
      </c>
    </row>
    <row r="174" s="2" customFormat="1" ht="37.8" customHeight="1">
      <c r="A174" s="41"/>
      <c r="B174" s="42"/>
      <c r="C174" s="251" t="s">
        <v>226</v>
      </c>
      <c r="D174" s="251" t="s">
        <v>162</v>
      </c>
      <c r="E174" s="252" t="s">
        <v>258</v>
      </c>
      <c r="F174" s="253" t="s">
        <v>259</v>
      </c>
      <c r="G174" s="254" t="s">
        <v>260</v>
      </c>
      <c r="H174" s="255">
        <v>7.1360000000000001</v>
      </c>
      <c r="I174" s="256"/>
      <c r="J174" s="257">
        <f>ROUND(I174*H174,2)</f>
        <v>0</v>
      </c>
      <c r="K174" s="253" t="s">
        <v>166</v>
      </c>
      <c r="L174" s="44"/>
      <c r="M174" s="258" t="s">
        <v>1</v>
      </c>
      <c r="N174" s="259" t="s">
        <v>40</v>
      </c>
      <c r="O174" s="94"/>
      <c r="P174" s="260">
        <f>O174*H174</f>
        <v>0</v>
      </c>
      <c r="Q174" s="260">
        <v>0</v>
      </c>
      <c r="R174" s="260">
        <f>Q174*H174</f>
        <v>0</v>
      </c>
      <c r="S174" s="260">
        <v>0</v>
      </c>
      <c r="T174" s="261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62" t="s">
        <v>167</v>
      </c>
      <c r="AT174" s="262" t="s">
        <v>162</v>
      </c>
      <c r="AU174" s="262" t="s">
        <v>84</v>
      </c>
      <c r="AY174" s="18" t="s">
        <v>160</v>
      </c>
      <c r="BE174" s="154">
        <f>IF(N174="základní",J174,0)</f>
        <v>0</v>
      </c>
      <c r="BF174" s="154">
        <f>IF(N174="snížená",J174,0)</f>
        <v>0</v>
      </c>
      <c r="BG174" s="154">
        <f>IF(N174="zákl. přenesená",J174,0)</f>
        <v>0</v>
      </c>
      <c r="BH174" s="154">
        <f>IF(N174="sníž. přenesená",J174,0)</f>
        <v>0</v>
      </c>
      <c r="BI174" s="154">
        <f>IF(N174="nulová",J174,0)</f>
        <v>0</v>
      </c>
      <c r="BJ174" s="18" t="s">
        <v>82</v>
      </c>
      <c r="BK174" s="154">
        <f>ROUND(I174*H174,2)</f>
        <v>0</v>
      </c>
      <c r="BL174" s="18" t="s">
        <v>167</v>
      </c>
      <c r="BM174" s="262" t="s">
        <v>589</v>
      </c>
    </row>
    <row r="175" s="13" customFormat="1">
      <c r="A175" s="13"/>
      <c r="B175" s="263"/>
      <c r="C175" s="264"/>
      <c r="D175" s="265" t="s">
        <v>169</v>
      </c>
      <c r="E175" s="266" t="s">
        <v>1</v>
      </c>
      <c r="F175" s="267" t="s">
        <v>249</v>
      </c>
      <c r="G175" s="264"/>
      <c r="H175" s="266" t="s">
        <v>1</v>
      </c>
      <c r="I175" s="268"/>
      <c r="J175" s="264"/>
      <c r="K175" s="264"/>
      <c r="L175" s="269"/>
      <c r="M175" s="270"/>
      <c r="N175" s="271"/>
      <c r="O175" s="271"/>
      <c r="P175" s="271"/>
      <c r="Q175" s="271"/>
      <c r="R175" s="271"/>
      <c r="S175" s="271"/>
      <c r="T175" s="27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73" t="s">
        <v>169</v>
      </c>
      <c r="AU175" s="273" t="s">
        <v>84</v>
      </c>
      <c r="AV175" s="13" t="s">
        <v>82</v>
      </c>
      <c r="AW175" s="13" t="s">
        <v>30</v>
      </c>
      <c r="AX175" s="13" t="s">
        <v>75</v>
      </c>
      <c r="AY175" s="273" t="s">
        <v>160</v>
      </c>
    </row>
    <row r="176" s="14" customFormat="1">
      <c r="A176" s="14"/>
      <c r="B176" s="274"/>
      <c r="C176" s="275"/>
      <c r="D176" s="265" t="s">
        <v>169</v>
      </c>
      <c r="E176" s="276" t="s">
        <v>1</v>
      </c>
      <c r="F176" s="277" t="s">
        <v>585</v>
      </c>
      <c r="G176" s="275"/>
      <c r="H176" s="278">
        <v>9.1099999999999994</v>
      </c>
      <c r="I176" s="279"/>
      <c r="J176" s="275"/>
      <c r="K176" s="275"/>
      <c r="L176" s="280"/>
      <c r="M176" s="281"/>
      <c r="N176" s="282"/>
      <c r="O176" s="282"/>
      <c r="P176" s="282"/>
      <c r="Q176" s="282"/>
      <c r="R176" s="282"/>
      <c r="S176" s="282"/>
      <c r="T176" s="28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84" t="s">
        <v>169</v>
      </c>
      <c r="AU176" s="284" t="s">
        <v>84</v>
      </c>
      <c r="AV176" s="14" t="s">
        <v>84</v>
      </c>
      <c r="AW176" s="14" t="s">
        <v>30</v>
      </c>
      <c r="AX176" s="14" t="s">
        <v>75</v>
      </c>
      <c r="AY176" s="284" t="s">
        <v>160</v>
      </c>
    </row>
    <row r="177" s="14" customFormat="1">
      <c r="A177" s="14"/>
      <c r="B177" s="274"/>
      <c r="C177" s="275"/>
      <c r="D177" s="265" t="s">
        <v>169</v>
      </c>
      <c r="E177" s="276" t="s">
        <v>1</v>
      </c>
      <c r="F177" s="277" t="s">
        <v>586</v>
      </c>
      <c r="G177" s="275"/>
      <c r="H177" s="278">
        <v>-5.5419999999999998</v>
      </c>
      <c r="I177" s="279"/>
      <c r="J177" s="275"/>
      <c r="K177" s="275"/>
      <c r="L177" s="280"/>
      <c r="M177" s="281"/>
      <c r="N177" s="282"/>
      <c r="O177" s="282"/>
      <c r="P177" s="282"/>
      <c r="Q177" s="282"/>
      <c r="R177" s="282"/>
      <c r="S177" s="282"/>
      <c r="T177" s="28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84" t="s">
        <v>169</v>
      </c>
      <c r="AU177" s="284" t="s">
        <v>84</v>
      </c>
      <c r="AV177" s="14" t="s">
        <v>84</v>
      </c>
      <c r="AW177" s="14" t="s">
        <v>30</v>
      </c>
      <c r="AX177" s="14" t="s">
        <v>75</v>
      </c>
      <c r="AY177" s="284" t="s">
        <v>160</v>
      </c>
    </row>
    <row r="178" s="15" customFormat="1">
      <c r="A178" s="15"/>
      <c r="B178" s="285"/>
      <c r="C178" s="286"/>
      <c r="D178" s="265" t="s">
        <v>169</v>
      </c>
      <c r="E178" s="287" t="s">
        <v>1</v>
      </c>
      <c r="F178" s="288" t="s">
        <v>172</v>
      </c>
      <c r="G178" s="286"/>
      <c r="H178" s="289">
        <v>3.5679999999999996</v>
      </c>
      <c r="I178" s="290"/>
      <c r="J178" s="286"/>
      <c r="K178" s="286"/>
      <c r="L178" s="291"/>
      <c r="M178" s="292"/>
      <c r="N178" s="293"/>
      <c r="O178" s="293"/>
      <c r="P178" s="293"/>
      <c r="Q178" s="293"/>
      <c r="R178" s="293"/>
      <c r="S178" s="293"/>
      <c r="T178" s="294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95" t="s">
        <v>169</v>
      </c>
      <c r="AU178" s="295" t="s">
        <v>84</v>
      </c>
      <c r="AV178" s="15" t="s">
        <v>167</v>
      </c>
      <c r="AW178" s="15" t="s">
        <v>30</v>
      </c>
      <c r="AX178" s="15" t="s">
        <v>82</v>
      </c>
      <c r="AY178" s="295" t="s">
        <v>160</v>
      </c>
    </row>
    <row r="179" s="14" customFormat="1">
      <c r="A179" s="14"/>
      <c r="B179" s="274"/>
      <c r="C179" s="275"/>
      <c r="D179" s="265" t="s">
        <v>169</v>
      </c>
      <c r="E179" s="275"/>
      <c r="F179" s="277" t="s">
        <v>590</v>
      </c>
      <c r="G179" s="275"/>
      <c r="H179" s="278">
        <v>7.1360000000000001</v>
      </c>
      <c r="I179" s="279"/>
      <c r="J179" s="275"/>
      <c r="K179" s="275"/>
      <c r="L179" s="280"/>
      <c r="M179" s="281"/>
      <c r="N179" s="282"/>
      <c r="O179" s="282"/>
      <c r="P179" s="282"/>
      <c r="Q179" s="282"/>
      <c r="R179" s="282"/>
      <c r="S179" s="282"/>
      <c r="T179" s="283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84" t="s">
        <v>169</v>
      </c>
      <c r="AU179" s="284" t="s">
        <v>84</v>
      </c>
      <c r="AV179" s="14" t="s">
        <v>84</v>
      </c>
      <c r="AW179" s="14" t="s">
        <v>4</v>
      </c>
      <c r="AX179" s="14" t="s">
        <v>82</v>
      </c>
      <c r="AY179" s="284" t="s">
        <v>160</v>
      </c>
    </row>
    <row r="180" s="2" customFormat="1" ht="37.8" customHeight="1">
      <c r="A180" s="41"/>
      <c r="B180" s="42"/>
      <c r="C180" s="251" t="s">
        <v>235</v>
      </c>
      <c r="D180" s="251" t="s">
        <v>162</v>
      </c>
      <c r="E180" s="252" t="s">
        <v>263</v>
      </c>
      <c r="F180" s="253" t="s">
        <v>264</v>
      </c>
      <c r="G180" s="254" t="s">
        <v>203</v>
      </c>
      <c r="H180" s="255">
        <v>5.5419999999999998</v>
      </c>
      <c r="I180" s="256"/>
      <c r="J180" s="257">
        <f>ROUND(I180*H180,2)</f>
        <v>0</v>
      </c>
      <c r="K180" s="253" t="s">
        <v>166</v>
      </c>
      <c r="L180" s="44"/>
      <c r="M180" s="258" t="s">
        <v>1</v>
      </c>
      <c r="N180" s="259" t="s">
        <v>40</v>
      </c>
      <c r="O180" s="94"/>
      <c r="P180" s="260">
        <f>O180*H180</f>
        <v>0</v>
      </c>
      <c r="Q180" s="260">
        <v>0</v>
      </c>
      <c r="R180" s="260">
        <f>Q180*H180</f>
        <v>0</v>
      </c>
      <c r="S180" s="260">
        <v>0</v>
      </c>
      <c r="T180" s="261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62" t="s">
        <v>167</v>
      </c>
      <c r="AT180" s="262" t="s">
        <v>162</v>
      </c>
      <c r="AU180" s="262" t="s">
        <v>84</v>
      </c>
      <c r="AY180" s="18" t="s">
        <v>160</v>
      </c>
      <c r="BE180" s="154">
        <f>IF(N180="základní",J180,0)</f>
        <v>0</v>
      </c>
      <c r="BF180" s="154">
        <f>IF(N180="snížená",J180,0)</f>
        <v>0</v>
      </c>
      <c r="BG180" s="154">
        <f>IF(N180="zákl. přenesená",J180,0)</f>
        <v>0</v>
      </c>
      <c r="BH180" s="154">
        <f>IF(N180="sníž. přenesená",J180,0)</f>
        <v>0</v>
      </c>
      <c r="BI180" s="154">
        <f>IF(N180="nulová",J180,0)</f>
        <v>0</v>
      </c>
      <c r="BJ180" s="18" t="s">
        <v>82</v>
      </c>
      <c r="BK180" s="154">
        <f>ROUND(I180*H180,2)</f>
        <v>0</v>
      </c>
      <c r="BL180" s="18" t="s">
        <v>167</v>
      </c>
      <c r="BM180" s="262" t="s">
        <v>591</v>
      </c>
    </row>
    <row r="181" s="14" customFormat="1">
      <c r="A181" s="14"/>
      <c r="B181" s="274"/>
      <c r="C181" s="275"/>
      <c r="D181" s="265" t="s">
        <v>169</v>
      </c>
      <c r="E181" s="276" t="s">
        <v>1</v>
      </c>
      <c r="F181" s="277" t="s">
        <v>592</v>
      </c>
      <c r="G181" s="275"/>
      <c r="H181" s="278">
        <v>5.5419999999999998</v>
      </c>
      <c r="I181" s="279"/>
      <c r="J181" s="275"/>
      <c r="K181" s="275"/>
      <c r="L181" s="280"/>
      <c r="M181" s="281"/>
      <c r="N181" s="282"/>
      <c r="O181" s="282"/>
      <c r="P181" s="282"/>
      <c r="Q181" s="282"/>
      <c r="R181" s="282"/>
      <c r="S181" s="282"/>
      <c r="T181" s="283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84" t="s">
        <v>169</v>
      </c>
      <c r="AU181" s="284" t="s">
        <v>84</v>
      </c>
      <c r="AV181" s="14" t="s">
        <v>84</v>
      </c>
      <c r="AW181" s="14" t="s">
        <v>30</v>
      </c>
      <c r="AX181" s="14" t="s">
        <v>75</v>
      </c>
      <c r="AY181" s="284" t="s">
        <v>160</v>
      </c>
    </row>
    <row r="182" s="15" customFormat="1">
      <c r="A182" s="15"/>
      <c r="B182" s="285"/>
      <c r="C182" s="286"/>
      <c r="D182" s="265" t="s">
        <v>169</v>
      </c>
      <c r="E182" s="287" t="s">
        <v>1</v>
      </c>
      <c r="F182" s="288" t="s">
        <v>172</v>
      </c>
      <c r="G182" s="286"/>
      <c r="H182" s="289">
        <v>5.5419999999999998</v>
      </c>
      <c r="I182" s="290"/>
      <c r="J182" s="286"/>
      <c r="K182" s="286"/>
      <c r="L182" s="291"/>
      <c r="M182" s="292"/>
      <c r="N182" s="293"/>
      <c r="O182" s="293"/>
      <c r="P182" s="293"/>
      <c r="Q182" s="293"/>
      <c r="R182" s="293"/>
      <c r="S182" s="293"/>
      <c r="T182" s="294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95" t="s">
        <v>169</v>
      </c>
      <c r="AU182" s="295" t="s">
        <v>84</v>
      </c>
      <c r="AV182" s="15" t="s">
        <v>167</v>
      </c>
      <c r="AW182" s="15" t="s">
        <v>30</v>
      </c>
      <c r="AX182" s="15" t="s">
        <v>82</v>
      </c>
      <c r="AY182" s="295" t="s">
        <v>160</v>
      </c>
    </row>
    <row r="183" s="2" customFormat="1" ht="37.8" customHeight="1">
      <c r="A183" s="41"/>
      <c r="B183" s="42"/>
      <c r="C183" s="251" t="s">
        <v>239</v>
      </c>
      <c r="D183" s="251" t="s">
        <v>162</v>
      </c>
      <c r="E183" s="252" t="s">
        <v>268</v>
      </c>
      <c r="F183" s="253" t="s">
        <v>269</v>
      </c>
      <c r="G183" s="254" t="s">
        <v>203</v>
      </c>
      <c r="H183" s="255">
        <v>5.5419999999999998</v>
      </c>
      <c r="I183" s="256"/>
      <c r="J183" s="257">
        <f>ROUND(I183*H183,2)</f>
        <v>0</v>
      </c>
      <c r="K183" s="253" t="s">
        <v>166</v>
      </c>
      <c r="L183" s="44"/>
      <c r="M183" s="258" t="s">
        <v>1</v>
      </c>
      <c r="N183" s="259" t="s">
        <v>40</v>
      </c>
      <c r="O183" s="94"/>
      <c r="P183" s="260">
        <f>O183*H183</f>
        <v>0</v>
      </c>
      <c r="Q183" s="260">
        <v>0</v>
      </c>
      <c r="R183" s="260">
        <f>Q183*H183</f>
        <v>0</v>
      </c>
      <c r="S183" s="260">
        <v>0</v>
      </c>
      <c r="T183" s="261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62" t="s">
        <v>167</v>
      </c>
      <c r="AT183" s="262" t="s">
        <v>162</v>
      </c>
      <c r="AU183" s="262" t="s">
        <v>84</v>
      </c>
      <c r="AY183" s="18" t="s">
        <v>160</v>
      </c>
      <c r="BE183" s="154">
        <f>IF(N183="základní",J183,0)</f>
        <v>0</v>
      </c>
      <c r="BF183" s="154">
        <f>IF(N183="snížená",J183,0)</f>
        <v>0</v>
      </c>
      <c r="BG183" s="154">
        <f>IF(N183="zákl. přenesená",J183,0)</f>
        <v>0</v>
      </c>
      <c r="BH183" s="154">
        <f>IF(N183="sníž. přenesená",J183,0)</f>
        <v>0</v>
      </c>
      <c r="BI183" s="154">
        <f>IF(N183="nulová",J183,0)</f>
        <v>0</v>
      </c>
      <c r="BJ183" s="18" t="s">
        <v>82</v>
      </c>
      <c r="BK183" s="154">
        <f>ROUND(I183*H183,2)</f>
        <v>0</v>
      </c>
      <c r="BL183" s="18" t="s">
        <v>167</v>
      </c>
      <c r="BM183" s="262" t="s">
        <v>593</v>
      </c>
    </row>
    <row r="184" s="13" customFormat="1">
      <c r="A184" s="13"/>
      <c r="B184" s="263"/>
      <c r="C184" s="264"/>
      <c r="D184" s="265" t="s">
        <v>169</v>
      </c>
      <c r="E184" s="266" t="s">
        <v>1</v>
      </c>
      <c r="F184" s="267" t="s">
        <v>271</v>
      </c>
      <c r="G184" s="264"/>
      <c r="H184" s="266" t="s">
        <v>1</v>
      </c>
      <c r="I184" s="268"/>
      <c r="J184" s="264"/>
      <c r="K184" s="264"/>
      <c r="L184" s="269"/>
      <c r="M184" s="270"/>
      <c r="N184" s="271"/>
      <c r="O184" s="271"/>
      <c r="P184" s="271"/>
      <c r="Q184" s="271"/>
      <c r="R184" s="271"/>
      <c r="S184" s="271"/>
      <c r="T184" s="27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73" t="s">
        <v>169</v>
      </c>
      <c r="AU184" s="273" t="s">
        <v>84</v>
      </c>
      <c r="AV184" s="13" t="s">
        <v>82</v>
      </c>
      <c r="AW184" s="13" t="s">
        <v>30</v>
      </c>
      <c r="AX184" s="13" t="s">
        <v>75</v>
      </c>
      <c r="AY184" s="273" t="s">
        <v>160</v>
      </c>
    </row>
    <row r="185" s="14" customFormat="1">
      <c r="A185" s="14"/>
      <c r="B185" s="274"/>
      <c r="C185" s="275"/>
      <c r="D185" s="265" t="s">
        <v>169</v>
      </c>
      <c r="E185" s="276" t="s">
        <v>1</v>
      </c>
      <c r="F185" s="277" t="s">
        <v>570</v>
      </c>
      <c r="G185" s="275"/>
      <c r="H185" s="278">
        <v>6.1600000000000001</v>
      </c>
      <c r="I185" s="279"/>
      <c r="J185" s="275"/>
      <c r="K185" s="275"/>
      <c r="L185" s="280"/>
      <c r="M185" s="281"/>
      <c r="N185" s="282"/>
      <c r="O185" s="282"/>
      <c r="P185" s="282"/>
      <c r="Q185" s="282"/>
      <c r="R185" s="282"/>
      <c r="S185" s="282"/>
      <c r="T185" s="283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84" t="s">
        <v>169</v>
      </c>
      <c r="AU185" s="284" t="s">
        <v>84</v>
      </c>
      <c r="AV185" s="14" t="s">
        <v>84</v>
      </c>
      <c r="AW185" s="14" t="s">
        <v>30</v>
      </c>
      <c r="AX185" s="14" t="s">
        <v>75</v>
      </c>
      <c r="AY185" s="284" t="s">
        <v>160</v>
      </c>
    </row>
    <row r="186" s="14" customFormat="1">
      <c r="A186" s="14"/>
      <c r="B186" s="274"/>
      <c r="C186" s="275"/>
      <c r="D186" s="265" t="s">
        <v>169</v>
      </c>
      <c r="E186" s="276" t="s">
        <v>1</v>
      </c>
      <c r="F186" s="277" t="s">
        <v>571</v>
      </c>
      <c r="G186" s="275"/>
      <c r="H186" s="278">
        <v>4.7999999999999998</v>
      </c>
      <c r="I186" s="279"/>
      <c r="J186" s="275"/>
      <c r="K186" s="275"/>
      <c r="L186" s="280"/>
      <c r="M186" s="281"/>
      <c r="N186" s="282"/>
      <c r="O186" s="282"/>
      <c r="P186" s="282"/>
      <c r="Q186" s="282"/>
      <c r="R186" s="282"/>
      <c r="S186" s="282"/>
      <c r="T186" s="28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84" t="s">
        <v>169</v>
      </c>
      <c r="AU186" s="284" t="s">
        <v>84</v>
      </c>
      <c r="AV186" s="14" t="s">
        <v>84</v>
      </c>
      <c r="AW186" s="14" t="s">
        <v>30</v>
      </c>
      <c r="AX186" s="14" t="s">
        <v>75</v>
      </c>
      <c r="AY186" s="284" t="s">
        <v>160</v>
      </c>
    </row>
    <row r="187" s="16" customFormat="1">
      <c r="A187" s="16"/>
      <c r="B187" s="296"/>
      <c r="C187" s="297"/>
      <c r="D187" s="265" t="s">
        <v>169</v>
      </c>
      <c r="E187" s="298" t="s">
        <v>1</v>
      </c>
      <c r="F187" s="299" t="s">
        <v>208</v>
      </c>
      <c r="G187" s="297"/>
      <c r="H187" s="300">
        <v>10.960000000000001</v>
      </c>
      <c r="I187" s="301"/>
      <c r="J187" s="297"/>
      <c r="K187" s="297"/>
      <c r="L187" s="302"/>
      <c r="M187" s="303"/>
      <c r="N187" s="304"/>
      <c r="O187" s="304"/>
      <c r="P187" s="304"/>
      <c r="Q187" s="304"/>
      <c r="R187" s="304"/>
      <c r="S187" s="304"/>
      <c r="T187" s="305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T187" s="306" t="s">
        <v>169</v>
      </c>
      <c r="AU187" s="306" t="s">
        <v>84</v>
      </c>
      <c r="AV187" s="16" t="s">
        <v>178</v>
      </c>
      <c r="AW187" s="16" t="s">
        <v>30</v>
      </c>
      <c r="AX187" s="16" t="s">
        <v>75</v>
      </c>
      <c r="AY187" s="306" t="s">
        <v>160</v>
      </c>
    </row>
    <row r="188" s="14" customFormat="1">
      <c r="A188" s="14"/>
      <c r="B188" s="274"/>
      <c r="C188" s="275"/>
      <c r="D188" s="265" t="s">
        <v>169</v>
      </c>
      <c r="E188" s="276" t="s">
        <v>1</v>
      </c>
      <c r="F188" s="277" t="s">
        <v>572</v>
      </c>
      <c r="G188" s="275"/>
      <c r="H188" s="278">
        <v>-1.1000000000000001</v>
      </c>
      <c r="I188" s="279"/>
      <c r="J188" s="275"/>
      <c r="K188" s="275"/>
      <c r="L188" s="280"/>
      <c r="M188" s="281"/>
      <c r="N188" s="282"/>
      <c r="O188" s="282"/>
      <c r="P188" s="282"/>
      <c r="Q188" s="282"/>
      <c r="R188" s="282"/>
      <c r="S188" s="282"/>
      <c r="T188" s="28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84" t="s">
        <v>169</v>
      </c>
      <c r="AU188" s="284" t="s">
        <v>84</v>
      </c>
      <c r="AV188" s="14" t="s">
        <v>84</v>
      </c>
      <c r="AW188" s="14" t="s">
        <v>30</v>
      </c>
      <c r="AX188" s="14" t="s">
        <v>75</v>
      </c>
      <c r="AY188" s="284" t="s">
        <v>160</v>
      </c>
    </row>
    <row r="189" s="14" customFormat="1">
      <c r="A189" s="14"/>
      <c r="B189" s="274"/>
      <c r="C189" s="275"/>
      <c r="D189" s="265" t="s">
        <v>169</v>
      </c>
      <c r="E189" s="276" t="s">
        <v>1</v>
      </c>
      <c r="F189" s="277" t="s">
        <v>573</v>
      </c>
      <c r="G189" s="275"/>
      <c r="H189" s="278">
        <v>-0.75</v>
      </c>
      <c r="I189" s="279"/>
      <c r="J189" s="275"/>
      <c r="K189" s="275"/>
      <c r="L189" s="280"/>
      <c r="M189" s="281"/>
      <c r="N189" s="282"/>
      <c r="O189" s="282"/>
      <c r="P189" s="282"/>
      <c r="Q189" s="282"/>
      <c r="R189" s="282"/>
      <c r="S189" s="282"/>
      <c r="T189" s="283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84" t="s">
        <v>169</v>
      </c>
      <c r="AU189" s="284" t="s">
        <v>84</v>
      </c>
      <c r="AV189" s="14" t="s">
        <v>84</v>
      </c>
      <c r="AW189" s="14" t="s">
        <v>30</v>
      </c>
      <c r="AX189" s="14" t="s">
        <v>75</v>
      </c>
      <c r="AY189" s="284" t="s">
        <v>160</v>
      </c>
    </row>
    <row r="190" s="16" customFormat="1">
      <c r="A190" s="16"/>
      <c r="B190" s="296"/>
      <c r="C190" s="297"/>
      <c r="D190" s="265" t="s">
        <v>169</v>
      </c>
      <c r="E190" s="298" t="s">
        <v>1</v>
      </c>
      <c r="F190" s="299" t="s">
        <v>208</v>
      </c>
      <c r="G190" s="297"/>
      <c r="H190" s="300">
        <v>-1.8500000000000001</v>
      </c>
      <c r="I190" s="301"/>
      <c r="J190" s="297"/>
      <c r="K190" s="297"/>
      <c r="L190" s="302"/>
      <c r="M190" s="303"/>
      <c r="N190" s="304"/>
      <c r="O190" s="304"/>
      <c r="P190" s="304"/>
      <c r="Q190" s="304"/>
      <c r="R190" s="304"/>
      <c r="S190" s="304"/>
      <c r="T190" s="305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T190" s="306" t="s">
        <v>169</v>
      </c>
      <c r="AU190" s="306" t="s">
        <v>84</v>
      </c>
      <c r="AV190" s="16" t="s">
        <v>178</v>
      </c>
      <c r="AW190" s="16" t="s">
        <v>30</v>
      </c>
      <c r="AX190" s="16" t="s">
        <v>75</v>
      </c>
      <c r="AY190" s="306" t="s">
        <v>160</v>
      </c>
    </row>
    <row r="191" s="13" customFormat="1">
      <c r="A191" s="13"/>
      <c r="B191" s="263"/>
      <c r="C191" s="264"/>
      <c r="D191" s="265" t="s">
        <v>169</v>
      </c>
      <c r="E191" s="266" t="s">
        <v>1</v>
      </c>
      <c r="F191" s="267" t="s">
        <v>272</v>
      </c>
      <c r="G191" s="264"/>
      <c r="H191" s="266" t="s">
        <v>1</v>
      </c>
      <c r="I191" s="268"/>
      <c r="J191" s="264"/>
      <c r="K191" s="264"/>
      <c r="L191" s="269"/>
      <c r="M191" s="270"/>
      <c r="N191" s="271"/>
      <c r="O191" s="271"/>
      <c r="P191" s="271"/>
      <c r="Q191" s="271"/>
      <c r="R191" s="271"/>
      <c r="S191" s="271"/>
      <c r="T191" s="27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73" t="s">
        <v>169</v>
      </c>
      <c r="AU191" s="273" t="s">
        <v>84</v>
      </c>
      <c r="AV191" s="13" t="s">
        <v>82</v>
      </c>
      <c r="AW191" s="13" t="s">
        <v>30</v>
      </c>
      <c r="AX191" s="13" t="s">
        <v>75</v>
      </c>
      <c r="AY191" s="273" t="s">
        <v>160</v>
      </c>
    </row>
    <row r="192" s="14" customFormat="1">
      <c r="A192" s="14"/>
      <c r="B192" s="274"/>
      <c r="C192" s="275"/>
      <c r="D192" s="265" t="s">
        <v>169</v>
      </c>
      <c r="E192" s="276" t="s">
        <v>1</v>
      </c>
      <c r="F192" s="277" t="s">
        <v>594</v>
      </c>
      <c r="G192" s="275"/>
      <c r="H192" s="278">
        <v>-0.22</v>
      </c>
      <c r="I192" s="279"/>
      <c r="J192" s="275"/>
      <c r="K192" s="275"/>
      <c r="L192" s="280"/>
      <c r="M192" s="281"/>
      <c r="N192" s="282"/>
      <c r="O192" s="282"/>
      <c r="P192" s="282"/>
      <c r="Q192" s="282"/>
      <c r="R192" s="282"/>
      <c r="S192" s="282"/>
      <c r="T192" s="28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84" t="s">
        <v>169</v>
      </c>
      <c r="AU192" s="284" t="s">
        <v>84</v>
      </c>
      <c r="AV192" s="14" t="s">
        <v>84</v>
      </c>
      <c r="AW192" s="14" t="s">
        <v>30</v>
      </c>
      <c r="AX192" s="14" t="s">
        <v>75</v>
      </c>
      <c r="AY192" s="284" t="s">
        <v>160</v>
      </c>
    </row>
    <row r="193" s="14" customFormat="1">
      <c r="A193" s="14"/>
      <c r="B193" s="274"/>
      <c r="C193" s="275"/>
      <c r="D193" s="265" t="s">
        <v>169</v>
      </c>
      <c r="E193" s="276" t="s">
        <v>1</v>
      </c>
      <c r="F193" s="277" t="s">
        <v>595</v>
      </c>
      <c r="G193" s="275"/>
      <c r="H193" s="278">
        <v>-0.22500000000000001</v>
      </c>
      <c r="I193" s="279"/>
      <c r="J193" s="275"/>
      <c r="K193" s="275"/>
      <c r="L193" s="280"/>
      <c r="M193" s="281"/>
      <c r="N193" s="282"/>
      <c r="O193" s="282"/>
      <c r="P193" s="282"/>
      <c r="Q193" s="282"/>
      <c r="R193" s="282"/>
      <c r="S193" s="282"/>
      <c r="T193" s="283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84" t="s">
        <v>169</v>
      </c>
      <c r="AU193" s="284" t="s">
        <v>84</v>
      </c>
      <c r="AV193" s="14" t="s">
        <v>84</v>
      </c>
      <c r="AW193" s="14" t="s">
        <v>30</v>
      </c>
      <c r="AX193" s="14" t="s">
        <v>75</v>
      </c>
      <c r="AY193" s="284" t="s">
        <v>160</v>
      </c>
    </row>
    <row r="194" s="14" customFormat="1">
      <c r="A194" s="14"/>
      <c r="B194" s="274"/>
      <c r="C194" s="275"/>
      <c r="D194" s="265" t="s">
        <v>169</v>
      </c>
      <c r="E194" s="276" t="s">
        <v>1</v>
      </c>
      <c r="F194" s="277" t="s">
        <v>596</v>
      </c>
      <c r="G194" s="275"/>
      <c r="H194" s="278">
        <v>-1.54</v>
      </c>
      <c r="I194" s="279"/>
      <c r="J194" s="275"/>
      <c r="K194" s="275"/>
      <c r="L194" s="280"/>
      <c r="M194" s="281"/>
      <c r="N194" s="282"/>
      <c r="O194" s="282"/>
      <c r="P194" s="282"/>
      <c r="Q194" s="282"/>
      <c r="R194" s="282"/>
      <c r="S194" s="282"/>
      <c r="T194" s="28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84" t="s">
        <v>169</v>
      </c>
      <c r="AU194" s="284" t="s">
        <v>84</v>
      </c>
      <c r="AV194" s="14" t="s">
        <v>84</v>
      </c>
      <c r="AW194" s="14" t="s">
        <v>30</v>
      </c>
      <c r="AX194" s="14" t="s">
        <v>75</v>
      </c>
      <c r="AY194" s="284" t="s">
        <v>160</v>
      </c>
    </row>
    <row r="195" s="14" customFormat="1">
      <c r="A195" s="14"/>
      <c r="B195" s="274"/>
      <c r="C195" s="275"/>
      <c r="D195" s="265" t="s">
        <v>169</v>
      </c>
      <c r="E195" s="276" t="s">
        <v>1</v>
      </c>
      <c r="F195" s="277" t="s">
        <v>597</v>
      </c>
      <c r="G195" s="275"/>
      <c r="H195" s="278">
        <v>-1.583</v>
      </c>
      <c r="I195" s="279"/>
      <c r="J195" s="275"/>
      <c r="K195" s="275"/>
      <c r="L195" s="280"/>
      <c r="M195" s="281"/>
      <c r="N195" s="282"/>
      <c r="O195" s="282"/>
      <c r="P195" s="282"/>
      <c r="Q195" s="282"/>
      <c r="R195" s="282"/>
      <c r="S195" s="282"/>
      <c r="T195" s="28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84" t="s">
        <v>169</v>
      </c>
      <c r="AU195" s="284" t="s">
        <v>84</v>
      </c>
      <c r="AV195" s="14" t="s">
        <v>84</v>
      </c>
      <c r="AW195" s="14" t="s">
        <v>30</v>
      </c>
      <c r="AX195" s="14" t="s">
        <v>75</v>
      </c>
      <c r="AY195" s="284" t="s">
        <v>160</v>
      </c>
    </row>
    <row r="196" s="16" customFormat="1">
      <c r="A196" s="16"/>
      <c r="B196" s="296"/>
      <c r="C196" s="297"/>
      <c r="D196" s="265" t="s">
        <v>169</v>
      </c>
      <c r="E196" s="298" t="s">
        <v>1</v>
      </c>
      <c r="F196" s="299" t="s">
        <v>208</v>
      </c>
      <c r="G196" s="297"/>
      <c r="H196" s="300">
        <v>-3.5680000000000001</v>
      </c>
      <c r="I196" s="301"/>
      <c r="J196" s="297"/>
      <c r="K196" s="297"/>
      <c r="L196" s="302"/>
      <c r="M196" s="303"/>
      <c r="N196" s="304"/>
      <c r="O196" s="304"/>
      <c r="P196" s="304"/>
      <c r="Q196" s="304"/>
      <c r="R196" s="304"/>
      <c r="S196" s="304"/>
      <c r="T196" s="305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T196" s="306" t="s">
        <v>169</v>
      </c>
      <c r="AU196" s="306" t="s">
        <v>84</v>
      </c>
      <c r="AV196" s="16" t="s">
        <v>178</v>
      </c>
      <c r="AW196" s="16" t="s">
        <v>30</v>
      </c>
      <c r="AX196" s="16" t="s">
        <v>75</v>
      </c>
      <c r="AY196" s="306" t="s">
        <v>160</v>
      </c>
    </row>
    <row r="197" s="15" customFormat="1">
      <c r="A197" s="15"/>
      <c r="B197" s="285"/>
      <c r="C197" s="286"/>
      <c r="D197" s="265" t="s">
        <v>169</v>
      </c>
      <c r="E197" s="287" t="s">
        <v>1</v>
      </c>
      <c r="F197" s="288" t="s">
        <v>172</v>
      </c>
      <c r="G197" s="286"/>
      <c r="H197" s="289">
        <v>5.5420000000000007</v>
      </c>
      <c r="I197" s="290"/>
      <c r="J197" s="286"/>
      <c r="K197" s="286"/>
      <c r="L197" s="291"/>
      <c r="M197" s="292"/>
      <c r="N197" s="293"/>
      <c r="O197" s="293"/>
      <c r="P197" s="293"/>
      <c r="Q197" s="293"/>
      <c r="R197" s="293"/>
      <c r="S197" s="293"/>
      <c r="T197" s="294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95" t="s">
        <v>169</v>
      </c>
      <c r="AU197" s="295" t="s">
        <v>84</v>
      </c>
      <c r="AV197" s="15" t="s">
        <v>167</v>
      </c>
      <c r="AW197" s="15" t="s">
        <v>30</v>
      </c>
      <c r="AX197" s="15" t="s">
        <v>82</v>
      </c>
      <c r="AY197" s="295" t="s">
        <v>160</v>
      </c>
    </row>
    <row r="198" s="2" customFormat="1" ht="62.7" customHeight="1">
      <c r="A198" s="41"/>
      <c r="B198" s="42"/>
      <c r="C198" s="251" t="s">
        <v>245</v>
      </c>
      <c r="D198" s="251" t="s">
        <v>162</v>
      </c>
      <c r="E198" s="252" t="s">
        <v>297</v>
      </c>
      <c r="F198" s="253" t="s">
        <v>298</v>
      </c>
      <c r="G198" s="254" t="s">
        <v>203</v>
      </c>
      <c r="H198" s="255">
        <v>1.54</v>
      </c>
      <c r="I198" s="256"/>
      <c r="J198" s="257">
        <f>ROUND(I198*H198,2)</f>
        <v>0</v>
      </c>
      <c r="K198" s="253" t="s">
        <v>166</v>
      </c>
      <c r="L198" s="44"/>
      <c r="M198" s="258" t="s">
        <v>1</v>
      </c>
      <c r="N198" s="259" t="s">
        <v>40</v>
      </c>
      <c r="O198" s="94"/>
      <c r="P198" s="260">
        <f>O198*H198</f>
        <v>0</v>
      </c>
      <c r="Q198" s="260">
        <v>0</v>
      </c>
      <c r="R198" s="260">
        <f>Q198*H198</f>
        <v>0</v>
      </c>
      <c r="S198" s="260">
        <v>0</v>
      </c>
      <c r="T198" s="261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62" t="s">
        <v>167</v>
      </c>
      <c r="AT198" s="262" t="s">
        <v>162</v>
      </c>
      <c r="AU198" s="262" t="s">
        <v>84</v>
      </c>
      <c r="AY198" s="18" t="s">
        <v>160</v>
      </c>
      <c r="BE198" s="154">
        <f>IF(N198="základní",J198,0)</f>
        <v>0</v>
      </c>
      <c r="BF198" s="154">
        <f>IF(N198="snížená",J198,0)</f>
        <v>0</v>
      </c>
      <c r="BG198" s="154">
        <f>IF(N198="zákl. přenesená",J198,0)</f>
        <v>0</v>
      </c>
      <c r="BH198" s="154">
        <f>IF(N198="sníž. přenesená",J198,0)</f>
        <v>0</v>
      </c>
      <c r="BI198" s="154">
        <f>IF(N198="nulová",J198,0)</f>
        <v>0</v>
      </c>
      <c r="BJ198" s="18" t="s">
        <v>82</v>
      </c>
      <c r="BK198" s="154">
        <f>ROUND(I198*H198,2)</f>
        <v>0</v>
      </c>
      <c r="BL198" s="18" t="s">
        <v>167</v>
      </c>
      <c r="BM198" s="262" t="s">
        <v>598</v>
      </c>
    </row>
    <row r="199" s="14" customFormat="1">
      <c r="A199" s="14"/>
      <c r="B199" s="274"/>
      <c r="C199" s="275"/>
      <c r="D199" s="265" t="s">
        <v>169</v>
      </c>
      <c r="E199" s="276" t="s">
        <v>1</v>
      </c>
      <c r="F199" s="277" t="s">
        <v>599</v>
      </c>
      <c r="G199" s="275"/>
      <c r="H199" s="278">
        <v>1.54</v>
      </c>
      <c r="I199" s="279"/>
      <c r="J199" s="275"/>
      <c r="K199" s="275"/>
      <c r="L199" s="280"/>
      <c r="M199" s="281"/>
      <c r="N199" s="282"/>
      <c r="O199" s="282"/>
      <c r="P199" s="282"/>
      <c r="Q199" s="282"/>
      <c r="R199" s="282"/>
      <c r="S199" s="282"/>
      <c r="T199" s="28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84" t="s">
        <v>169</v>
      </c>
      <c r="AU199" s="284" t="s">
        <v>84</v>
      </c>
      <c r="AV199" s="14" t="s">
        <v>84</v>
      </c>
      <c r="AW199" s="14" t="s">
        <v>30</v>
      </c>
      <c r="AX199" s="14" t="s">
        <v>75</v>
      </c>
      <c r="AY199" s="284" t="s">
        <v>160</v>
      </c>
    </row>
    <row r="200" s="15" customFormat="1">
      <c r="A200" s="15"/>
      <c r="B200" s="285"/>
      <c r="C200" s="286"/>
      <c r="D200" s="265" t="s">
        <v>169</v>
      </c>
      <c r="E200" s="287" t="s">
        <v>1</v>
      </c>
      <c r="F200" s="288" t="s">
        <v>172</v>
      </c>
      <c r="G200" s="286"/>
      <c r="H200" s="289">
        <v>1.54</v>
      </c>
      <c r="I200" s="290"/>
      <c r="J200" s="286"/>
      <c r="K200" s="286"/>
      <c r="L200" s="291"/>
      <c r="M200" s="292"/>
      <c r="N200" s="293"/>
      <c r="O200" s="293"/>
      <c r="P200" s="293"/>
      <c r="Q200" s="293"/>
      <c r="R200" s="293"/>
      <c r="S200" s="293"/>
      <c r="T200" s="294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95" t="s">
        <v>169</v>
      </c>
      <c r="AU200" s="295" t="s">
        <v>84</v>
      </c>
      <c r="AV200" s="15" t="s">
        <v>167</v>
      </c>
      <c r="AW200" s="15" t="s">
        <v>30</v>
      </c>
      <c r="AX200" s="15" t="s">
        <v>82</v>
      </c>
      <c r="AY200" s="295" t="s">
        <v>160</v>
      </c>
    </row>
    <row r="201" s="2" customFormat="1" ht="14.4" customHeight="1">
      <c r="A201" s="41"/>
      <c r="B201" s="42"/>
      <c r="C201" s="307" t="s">
        <v>252</v>
      </c>
      <c r="D201" s="307" t="s">
        <v>291</v>
      </c>
      <c r="E201" s="308" t="s">
        <v>302</v>
      </c>
      <c r="F201" s="309" t="s">
        <v>303</v>
      </c>
      <c r="G201" s="310" t="s">
        <v>260</v>
      </c>
      <c r="H201" s="311">
        <v>3.0800000000000001</v>
      </c>
      <c r="I201" s="312"/>
      <c r="J201" s="313">
        <f>ROUND(I201*H201,2)</f>
        <v>0</v>
      </c>
      <c r="K201" s="309" t="s">
        <v>166</v>
      </c>
      <c r="L201" s="314"/>
      <c r="M201" s="315" t="s">
        <v>1</v>
      </c>
      <c r="N201" s="316" t="s">
        <v>40</v>
      </c>
      <c r="O201" s="94"/>
      <c r="P201" s="260">
        <f>O201*H201</f>
        <v>0</v>
      </c>
      <c r="Q201" s="260">
        <v>0</v>
      </c>
      <c r="R201" s="260">
        <f>Q201*H201</f>
        <v>0</v>
      </c>
      <c r="S201" s="260">
        <v>0</v>
      </c>
      <c r="T201" s="261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62" t="s">
        <v>221</v>
      </c>
      <c r="AT201" s="262" t="s">
        <v>291</v>
      </c>
      <c r="AU201" s="262" t="s">
        <v>84</v>
      </c>
      <c r="AY201" s="18" t="s">
        <v>160</v>
      </c>
      <c r="BE201" s="154">
        <f>IF(N201="základní",J201,0)</f>
        <v>0</v>
      </c>
      <c r="BF201" s="154">
        <f>IF(N201="snížená",J201,0)</f>
        <v>0</v>
      </c>
      <c r="BG201" s="154">
        <f>IF(N201="zákl. přenesená",J201,0)</f>
        <v>0</v>
      </c>
      <c r="BH201" s="154">
        <f>IF(N201="sníž. přenesená",J201,0)</f>
        <v>0</v>
      </c>
      <c r="BI201" s="154">
        <f>IF(N201="nulová",J201,0)</f>
        <v>0</v>
      </c>
      <c r="BJ201" s="18" t="s">
        <v>82</v>
      </c>
      <c r="BK201" s="154">
        <f>ROUND(I201*H201,2)</f>
        <v>0</v>
      </c>
      <c r="BL201" s="18" t="s">
        <v>167</v>
      </c>
      <c r="BM201" s="262" t="s">
        <v>600</v>
      </c>
    </row>
    <row r="202" s="14" customFormat="1">
      <c r="A202" s="14"/>
      <c r="B202" s="274"/>
      <c r="C202" s="275"/>
      <c r="D202" s="265" t="s">
        <v>169</v>
      </c>
      <c r="E202" s="275"/>
      <c r="F202" s="277" t="s">
        <v>601</v>
      </c>
      <c r="G202" s="275"/>
      <c r="H202" s="278">
        <v>3.0800000000000001</v>
      </c>
      <c r="I202" s="279"/>
      <c r="J202" s="275"/>
      <c r="K202" s="275"/>
      <c r="L202" s="280"/>
      <c r="M202" s="281"/>
      <c r="N202" s="282"/>
      <c r="O202" s="282"/>
      <c r="P202" s="282"/>
      <c r="Q202" s="282"/>
      <c r="R202" s="282"/>
      <c r="S202" s="282"/>
      <c r="T202" s="28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4" t="s">
        <v>169</v>
      </c>
      <c r="AU202" s="284" t="s">
        <v>84</v>
      </c>
      <c r="AV202" s="14" t="s">
        <v>84</v>
      </c>
      <c r="AW202" s="14" t="s">
        <v>4</v>
      </c>
      <c r="AX202" s="14" t="s">
        <v>82</v>
      </c>
      <c r="AY202" s="284" t="s">
        <v>160</v>
      </c>
    </row>
    <row r="203" s="2" customFormat="1" ht="37.8" customHeight="1">
      <c r="A203" s="41"/>
      <c r="B203" s="42"/>
      <c r="C203" s="251" t="s">
        <v>257</v>
      </c>
      <c r="D203" s="251" t="s">
        <v>162</v>
      </c>
      <c r="E203" s="252" t="s">
        <v>307</v>
      </c>
      <c r="F203" s="253" t="s">
        <v>308</v>
      </c>
      <c r="G203" s="254" t="s">
        <v>165</v>
      </c>
      <c r="H203" s="255">
        <v>7.4000000000000004</v>
      </c>
      <c r="I203" s="256"/>
      <c r="J203" s="257">
        <f>ROUND(I203*H203,2)</f>
        <v>0</v>
      </c>
      <c r="K203" s="253" t="s">
        <v>166</v>
      </c>
      <c r="L203" s="44"/>
      <c r="M203" s="258" t="s">
        <v>1</v>
      </c>
      <c r="N203" s="259" t="s">
        <v>40</v>
      </c>
      <c r="O203" s="94"/>
      <c r="P203" s="260">
        <f>O203*H203</f>
        <v>0</v>
      </c>
      <c r="Q203" s="260">
        <v>0</v>
      </c>
      <c r="R203" s="260">
        <f>Q203*H203</f>
        <v>0</v>
      </c>
      <c r="S203" s="260">
        <v>0</v>
      </c>
      <c r="T203" s="261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62" t="s">
        <v>167</v>
      </c>
      <c r="AT203" s="262" t="s">
        <v>162</v>
      </c>
      <c r="AU203" s="262" t="s">
        <v>84</v>
      </c>
      <c r="AY203" s="18" t="s">
        <v>160</v>
      </c>
      <c r="BE203" s="154">
        <f>IF(N203="základní",J203,0)</f>
        <v>0</v>
      </c>
      <c r="BF203" s="154">
        <f>IF(N203="snížená",J203,0)</f>
        <v>0</v>
      </c>
      <c r="BG203" s="154">
        <f>IF(N203="zákl. přenesená",J203,0)</f>
        <v>0</v>
      </c>
      <c r="BH203" s="154">
        <f>IF(N203="sníž. přenesená",J203,0)</f>
        <v>0</v>
      </c>
      <c r="BI203" s="154">
        <f>IF(N203="nulová",J203,0)</f>
        <v>0</v>
      </c>
      <c r="BJ203" s="18" t="s">
        <v>82</v>
      </c>
      <c r="BK203" s="154">
        <f>ROUND(I203*H203,2)</f>
        <v>0</v>
      </c>
      <c r="BL203" s="18" t="s">
        <v>167</v>
      </c>
      <c r="BM203" s="262" t="s">
        <v>602</v>
      </c>
    </row>
    <row r="204" s="13" customFormat="1">
      <c r="A204" s="13"/>
      <c r="B204" s="263"/>
      <c r="C204" s="264"/>
      <c r="D204" s="265" t="s">
        <v>169</v>
      </c>
      <c r="E204" s="266" t="s">
        <v>1</v>
      </c>
      <c r="F204" s="267" t="s">
        <v>310</v>
      </c>
      <c r="G204" s="264"/>
      <c r="H204" s="266" t="s">
        <v>1</v>
      </c>
      <c r="I204" s="268"/>
      <c r="J204" s="264"/>
      <c r="K204" s="264"/>
      <c r="L204" s="269"/>
      <c r="M204" s="270"/>
      <c r="N204" s="271"/>
      <c r="O204" s="271"/>
      <c r="P204" s="271"/>
      <c r="Q204" s="271"/>
      <c r="R204" s="271"/>
      <c r="S204" s="271"/>
      <c r="T204" s="27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73" t="s">
        <v>169</v>
      </c>
      <c r="AU204" s="273" t="s">
        <v>84</v>
      </c>
      <c r="AV204" s="13" t="s">
        <v>82</v>
      </c>
      <c r="AW204" s="13" t="s">
        <v>30</v>
      </c>
      <c r="AX204" s="13" t="s">
        <v>75</v>
      </c>
      <c r="AY204" s="273" t="s">
        <v>160</v>
      </c>
    </row>
    <row r="205" s="14" customFormat="1">
      <c r="A205" s="14"/>
      <c r="B205" s="274"/>
      <c r="C205" s="275"/>
      <c r="D205" s="265" t="s">
        <v>169</v>
      </c>
      <c r="E205" s="276" t="s">
        <v>1</v>
      </c>
      <c r="F205" s="277" t="s">
        <v>567</v>
      </c>
      <c r="G205" s="275"/>
      <c r="H205" s="278">
        <v>4.4000000000000004</v>
      </c>
      <c r="I205" s="279"/>
      <c r="J205" s="275"/>
      <c r="K205" s="275"/>
      <c r="L205" s="280"/>
      <c r="M205" s="281"/>
      <c r="N205" s="282"/>
      <c r="O205" s="282"/>
      <c r="P205" s="282"/>
      <c r="Q205" s="282"/>
      <c r="R205" s="282"/>
      <c r="S205" s="282"/>
      <c r="T205" s="28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84" t="s">
        <v>169</v>
      </c>
      <c r="AU205" s="284" t="s">
        <v>84</v>
      </c>
      <c r="AV205" s="14" t="s">
        <v>84</v>
      </c>
      <c r="AW205" s="14" t="s">
        <v>30</v>
      </c>
      <c r="AX205" s="14" t="s">
        <v>75</v>
      </c>
      <c r="AY205" s="284" t="s">
        <v>160</v>
      </c>
    </row>
    <row r="206" s="14" customFormat="1">
      <c r="A206" s="14"/>
      <c r="B206" s="274"/>
      <c r="C206" s="275"/>
      <c r="D206" s="265" t="s">
        <v>169</v>
      </c>
      <c r="E206" s="276" t="s">
        <v>1</v>
      </c>
      <c r="F206" s="277" t="s">
        <v>568</v>
      </c>
      <c r="G206" s="275"/>
      <c r="H206" s="278">
        <v>3</v>
      </c>
      <c r="I206" s="279"/>
      <c r="J206" s="275"/>
      <c r="K206" s="275"/>
      <c r="L206" s="280"/>
      <c r="M206" s="281"/>
      <c r="N206" s="282"/>
      <c r="O206" s="282"/>
      <c r="P206" s="282"/>
      <c r="Q206" s="282"/>
      <c r="R206" s="282"/>
      <c r="S206" s="282"/>
      <c r="T206" s="283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84" t="s">
        <v>169</v>
      </c>
      <c r="AU206" s="284" t="s">
        <v>84</v>
      </c>
      <c r="AV206" s="14" t="s">
        <v>84</v>
      </c>
      <c r="AW206" s="14" t="s">
        <v>30</v>
      </c>
      <c r="AX206" s="14" t="s">
        <v>75</v>
      </c>
      <c r="AY206" s="284" t="s">
        <v>160</v>
      </c>
    </row>
    <row r="207" s="15" customFormat="1">
      <c r="A207" s="15"/>
      <c r="B207" s="285"/>
      <c r="C207" s="286"/>
      <c r="D207" s="265" t="s">
        <v>169</v>
      </c>
      <c r="E207" s="287" t="s">
        <v>1</v>
      </c>
      <c r="F207" s="288" t="s">
        <v>172</v>
      </c>
      <c r="G207" s="286"/>
      <c r="H207" s="289">
        <v>7.4000000000000004</v>
      </c>
      <c r="I207" s="290"/>
      <c r="J207" s="286"/>
      <c r="K207" s="286"/>
      <c r="L207" s="291"/>
      <c r="M207" s="292"/>
      <c r="N207" s="293"/>
      <c r="O207" s="293"/>
      <c r="P207" s="293"/>
      <c r="Q207" s="293"/>
      <c r="R207" s="293"/>
      <c r="S207" s="293"/>
      <c r="T207" s="294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95" t="s">
        <v>169</v>
      </c>
      <c r="AU207" s="295" t="s">
        <v>84</v>
      </c>
      <c r="AV207" s="15" t="s">
        <v>167</v>
      </c>
      <c r="AW207" s="15" t="s">
        <v>30</v>
      </c>
      <c r="AX207" s="15" t="s">
        <v>82</v>
      </c>
      <c r="AY207" s="295" t="s">
        <v>160</v>
      </c>
    </row>
    <row r="208" s="2" customFormat="1" ht="37.8" customHeight="1">
      <c r="A208" s="41"/>
      <c r="B208" s="42"/>
      <c r="C208" s="251" t="s">
        <v>8</v>
      </c>
      <c r="D208" s="251" t="s">
        <v>162</v>
      </c>
      <c r="E208" s="252" t="s">
        <v>313</v>
      </c>
      <c r="F208" s="253" t="s">
        <v>314</v>
      </c>
      <c r="G208" s="254" t="s">
        <v>165</v>
      </c>
      <c r="H208" s="255">
        <v>7.4000000000000004</v>
      </c>
      <c r="I208" s="256"/>
      <c r="J208" s="257">
        <f>ROUND(I208*H208,2)</f>
        <v>0</v>
      </c>
      <c r="K208" s="253" t="s">
        <v>166</v>
      </c>
      <c r="L208" s="44"/>
      <c r="M208" s="258" t="s">
        <v>1</v>
      </c>
      <c r="N208" s="259" t="s">
        <v>40</v>
      </c>
      <c r="O208" s="94"/>
      <c r="P208" s="260">
        <f>O208*H208</f>
        <v>0</v>
      </c>
      <c r="Q208" s="260">
        <v>0</v>
      </c>
      <c r="R208" s="260">
        <f>Q208*H208</f>
        <v>0</v>
      </c>
      <c r="S208" s="260">
        <v>0</v>
      </c>
      <c r="T208" s="261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62" t="s">
        <v>167</v>
      </c>
      <c r="AT208" s="262" t="s">
        <v>162</v>
      </c>
      <c r="AU208" s="262" t="s">
        <v>84</v>
      </c>
      <c r="AY208" s="18" t="s">
        <v>160</v>
      </c>
      <c r="BE208" s="154">
        <f>IF(N208="základní",J208,0)</f>
        <v>0</v>
      </c>
      <c r="BF208" s="154">
        <f>IF(N208="snížená",J208,0)</f>
        <v>0</v>
      </c>
      <c r="BG208" s="154">
        <f>IF(N208="zákl. přenesená",J208,0)</f>
        <v>0</v>
      </c>
      <c r="BH208" s="154">
        <f>IF(N208="sníž. přenesená",J208,0)</f>
        <v>0</v>
      </c>
      <c r="BI208" s="154">
        <f>IF(N208="nulová",J208,0)</f>
        <v>0</v>
      </c>
      <c r="BJ208" s="18" t="s">
        <v>82</v>
      </c>
      <c r="BK208" s="154">
        <f>ROUND(I208*H208,2)</f>
        <v>0</v>
      </c>
      <c r="BL208" s="18" t="s">
        <v>167</v>
      </c>
      <c r="BM208" s="262" t="s">
        <v>603</v>
      </c>
    </row>
    <row r="209" s="13" customFormat="1">
      <c r="A209" s="13"/>
      <c r="B209" s="263"/>
      <c r="C209" s="264"/>
      <c r="D209" s="265" t="s">
        <v>169</v>
      </c>
      <c r="E209" s="266" t="s">
        <v>1</v>
      </c>
      <c r="F209" s="267" t="s">
        <v>310</v>
      </c>
      <c r="G209" s="264"/>
      <c r="H209" s="266" t="s">
        <v>1</v>
      </c>
      <c r="I209" s="268"/>
      <c r="J209" s="264"/>
      <c r="K209" s="264"/>
      <c r="L209" s="269"/>
      <c r="M209" s="270"/>
      <c r="N209" s="271"/>
      <c r="O209" s="271"/>
      <c r="P209" s="271"/>
      <c r="Q209" s="271"/>
      <c r="R209" s="271"/>
      <c r="S209" s="271"/>
      <c r="T209" s="27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73" t="s">
        <v>169</v>
      </c>
      <c r="AU209" s="273" t="s">
        <v>84</v>
      </c>
      <c r="AV209" s="13" t="s">
        <v>82</v>
      </c>
      <c r="AW209" s="13" t="s">
        <v>30</v>
      </c>
      <c r="AX209" s="13" t="s">
        <v>75</v>
      </c>
      <c r="AY209" s="273" t="s">
        <v>160</v>
      </c>
    </row>
    <row r="210" s="14" customFormat="1">
      <c r="A210" s="14"/>
      <c r="B210" s="274"/>
      <c r="C210" s="275"/>
      <c r="D210" s="265" t="s">
        <v>169</v>
      </c>
      <c r="E210" s="276" t="s">
        <v>1</v>
      </c>
      <c r="F210" s="277" t="s">
        <v>567</v>
      </c>
      <c r="G210" s="275"/>
      <c r="H210" s="278">
        <v>4.4000000000000004</v>
      </c>
      <c r="I210" s="279"/>
      <c r="J210" s="275"/>
      <c r="K210" s="275"/>
      <c r="L210" s="280"/>
      <c r="M210" s="281"/>
      <c r="N210" s="282"/>
      <c r="O210" s="282"/>
      <c r="P210" s="282"/>
      <c r="Q210" s="282"/>
      <c r="R210" s="282"/>
      <c r="S210" s="282"/>
      <c r="T210" s="283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84" t="s">
        <v>169</v>
      </c>
      <c r="AU210" s="284" t="s">
        <v>84</v>
      </c>
      <c r="AV210" s="14" t="s">
        <v>84</v>
      </c>
      <c r="AW210" s="14" t="s">
        <v>30</v>
      </c>
      <c r="AX210" s="14" t="s">
        <v>75</v>
      </c>
      <c r="AY210" s="284" t="s">
        <v>160</v>
      </c>
    </row>
    <row r="211" s="14" customFormat="1">
      <c r="A211" s="14"/>
      <c r="B211" s="274"/>
      <c r="C211" s="275"/>
      <c r="D211" s="265" t="s">
        <v>169</v>
      </c>
      <c r="E211" s="276" t="s">
        <v>1</v>
      </c>
      <c r="F211" s="277" t="s">
        <v>568</v>
      </c>
      <c r="G211" s="275"/>
      <c r="H211" s="278">
        <v>3</v>
      </c>
      <c r="I211" s="279"/>
      <c r="J211" s="275"/>
      <c r="K211" s="275"/>
      <c r="L211" s="280"/>
      <c r="M211" s="281"/>
      <c r="N211" s="282"/>
      <c r="O211" s="282"/>
      <c r="P211" s="282"/>
      <c r="Q211" s="282"/>
      <c r="R211" s="282"/>
      <c r="S211" s="282"/>
      <c r="T211" s="28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84" t="s">
        <v>169</v>
      </c>
      <c r="AU211" s="284" t="s">
        <v>84</v>
      </c>
      <c r="AV211" s="14" t="s">
        <v>84</v>
      </c>
      <c r="AW211" s="14" t="s">
        <v>30</v>
      </c>
      <c r="AX211" s="14" t="s">
        <v>75</v>
      </c>
      <c r="AY211" s="284" t="s">
        <v>160</v>
      </c>
    </row>
    <row r="212" s="15" customFormat="1">
      <c r="A212" s="15"/>
      <c r="B212" s="285"/>
      <c r="C212" s="286"/>
      <c r="D212" s="265" t="s">
        <v>169</v>
      </c>
      <c r="E212" s="287" t="s">
        <v>1</v>
      </c>
      <c r="F212" s="288" t="s">
        <v>172</v>
      </c>
      <c r="G212" s="286"/>
      <c r="H212" s="289">
        <v>7.4000000000000004</v>
      </c>
      <c r="I212" s="290"/>
      <c r="J212" s="286"/>
      <c r="K212" s="286"/>
      <c r="L212" s="291"/>
      <c r="M212" s="292"/>
      <c r="N212" s="293"/>
      <c r="O212" s="293"/>
      <c r="P212" s="293"/>
      <c r="Q212" s="293"/>
      <c r="R212" s="293"/>
      <c r="S212" s="293"/>
      <c r="T212" s="294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95" t="s">
        <v>169</v>
      </c>
      <c r="AU212" s="295" t="s">
        <v>84</v>
      </c>
      <c r="AV212" s="15" t="s">
        <v>167</v>
      </c>
      <c r="AW212" s="15" t="s">
        <v>30</v>
      </c>
      <c r="AX212" s="15" t="s">
        <v>82</v>
      </c>
      <c r="AY212" s="295" t="s">
        <v>160</v>
      </c>
    </row>
    <row r="213" s="2" customFormat="1" ht="14.4" customHeight="1">
      <c r="A213" s="41"/>
      <c r="B213" s="42"/>
      <c r="C213" s="307" t="s">
        <v>267</v>
      </c>
      <c r="D213" s="307" t="s">
        <v>291</v>
      </c>
      <c r="E213" s="308" t="s">
        <v>317</v>
      </c>
      <c r="F213" s="309" t="s">
        <v>318</v>
      </c>
      <c r="G213" s="310" t="s">
        <v>319</v>
      </c>
      <c r="H213" s="311">
        <v>0.185</v>
      </c>
      <c r="I213" s="312"/>
      <c r="J213" s="313">
        <f>ROUND(I213*H213,2)</f>
        <v>0</v>
      </c>
      <c r="K213" s="309" t="s">
        <v>166</v>
      </c>
      <c r="L213" s="314"/>
      <c r="M213" s="315" t="s">
        <v>1</v>
      </c>
      <c r="N213" s="316" t="s">
        <v>40</v>
      </c>
      <c r="O213" s="94"/>
      <c r="P213" s="260">
        <f>O213*H213</f>
        <v>0</v>
      </c>
      <c r="Q213" s="260">
        <v>0.001</v>
      </c>
      <c r="R213" s="260">
        <f>Q213*H213</f>
        <v>0.000185</v>
      </c>
      <c r="S213" s="260">
        <v>0</v>
      </c>
      <c r="T213" s="261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62" t="s">
        <v>221</v>
      </c>
      <c r="AT213" s="262" t="s">
        <v>291</v>
      </c>
      <c r="AU213" s="262" t="s">
        <v>84</v>
      </c>
      <c r="AY213" s="18" t="s">
        <v>160</v>
      </c>
      <c r="BE213" s="154">
        <f>IF(N213="základní",J213,0)</f>
        <v>0</v>
      </c>
      <c r="BF213" s="154">
        <f>IF(N213="snížená",J213,0)</f>
        <v>0</v>
      </c>
      <c r="BG213" s="154">
        <f>IF(N213="zákl. přenesená",J213,0)</f>
        <v>0</v>
      </c>
      <c r="BH213" s="154">
        <f>IF(N213="sníž. přenesená",J213,0)</f>
        <v>0</v>
      </c>
      <c r="BI213" s="154">
        <f>IF(N213="nulová",J213,0)</f>
        <v>0</v>
      </c>
      <c r="BJ213" s="18" t="s">
        <v>82</v>
      </c>
      <c r="BK213" s="154">
        <f>ROUND(I213*H213,2)</f>
        <v>0</v>
      </c>
      <c r="BL213" s="18" t="s">
        <v>167</v>
      </c>
      <c r="BM213" s="262" t="s">
        <v>604</v>
      </c>
    </row>
    <row r="214" s="14" customFormat="1">
      <c r="A214" s="14"/>
      <c r="B214" s="274"/>
      <c r="C214" s="275"/>
      <c r="D214" s="265" t="s">
        <v>169</v>
      </c>
      <c r="E214" s="275"/>
      <c r="F214" s="277" t="s">
        <v>605</v>
      </c>
      <c r="G214" s="275"/>
      <c r="H214" s="278">
        <v>0.185</v>
      </c>
      <c r="I214" s="279"/>
      <c r="J214" s="275"/>
      <c r="K214" s="275"/>
      <c r="L214" s="280"/>
      <c r="M214" s="281"/>
      <c r="N214" s="282"/>
      <c r="O214" s="282"/>
      <c r="P214" s="282"/>
      <c r="Q214" s="282"/>
      <c r="R214" s="282"/>
      <c r="S214" s="282"/>
      <c r="T214" s="28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84" t="s">
        <v>169</v>
      </c>
      <c r="AU214" s="284" t="s">
        <v>84</v>
      </c>
      <c r="AV214" s="14" t="s">
        <v>84</v>
      </c>
      <c r="AW214" s="14" t="s">
        <v>4</v>
      </c>
      <c r="AX214" s="14" t="s">
        <v>82</v>
      </c>
      <c r="AY214" s="284" t="s">
        <v>160</v>
      </c>
    </row>
    <row r="215" s="12" customFormat="1" ht="22.8" customHeight="1">
      <c r="A215" s="12"/>
      <c r="B215" s="235"/>
      <c r="C215" s="236"/>
      <c r="D215" s="237" t="s">
        <v>74</v>
      </c>
      <c r="E215" s="249" t="s">
        <v>167</v>
      </c>
      <c r="F215" s="249" t="s">
        <v>333</v>
      </c>
      <c r="G215" s="236"/>
      <c r="H215" s="236"/>
      <c r="I215" s="239"/>
      <c r="J215" s="250">
        <f>BK215</f>
        <v>0</v>
      </c>
      <c r="K215" s="236"/>
      <c r="L215" s="241"/>
      <c r="M215" s="242"/>
      <c r="N215" s="243"/>
      <c r="O215" s="243"/>
      <c r="P215" s="244">
        <f>SUM(P216:P221)</f>
        <v>0</v>
      </c>
      <c r="Q215" s="243"/>
      <c r="R215" s="244">
        <f>SUM(R216:R221)</f>
        <v>0</v>
      </c>
      <c r="S215" s="243"/>
      <c r="T215" s="245">
        <f>SUM(T216:T221)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46" t="s">
        <v>82</v>
      </c>
      <c r="AT215" s="247" t="s">
        <v>74</v>
      </c>
      <c r="AU215" s="247" t="s">
        <v>82</v>
      </c>
      <c r="AY215" s="246" t="s">
        <v>160</v>
      </c>
      <c r="BK215" s="248">
        <f>SUM(BK216:BK221)</f>
        <v>0</v>
      </c>
    </row>
    <row r="216" s="2" customFormat="1" ht="24.15" customHeight="1">
      <c r="A216" s="41"/>
      <c r="B216" s="42"/>
      <c r="C216" s="251" t="s">
        <v>281</v>
      </c>
      <c r="D216" s="251" t="s">
        <v>162</v>
      </c>
      <c r="E216" s="252" t="s">
        <v>335</v>
      </c>
      <c r="F216" s="253" t="s">
        <v>336</v>
      </c>
      <c r="G216" s="254" t="s">
        <v>203</v>
      </c>
      <c r="H216" s="255">
        <v>0.22</v>
      </c>
      <c r="I216" s="256"/>
      <c r="J216" s="257">
        <f>ROUND(I216*H216,2)</f>
        <v>0</v>
      </c>
      <c r="K216" s="253" t="s">
        <v>166</v>
      </c>
      <c r="L216" s="44"/>
      <c r="M216" s="258" t="s">
        <v>1</v>
      </c>
      <c r="N216" s="259" t="s">
        <v>40</v>
      </c>
      <c r="O216" s="94"/>
      <c r="P216" s="260">
        <f>O216*H216</f>
        <v>0</v>
      </c>
      <c r="Q216" s="260">
        <v>0</v>
      </c>
      <c r="R216" s="260">
        <f>Q216*H216</f>
        <v>0</v>
      </c>
      <c r="S216" s="260">
        <v>0</v>
      </c>
      <c r="T216" s="261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62" t="s">
        <v>167</v>
      </c>
      <c r="AT216" s="262" t="s">
        <v>162</v>
      </c>
      <c r="AU216" s="262" t="s">
        <v>84</v>
      </c>
      <c r="AY216" s="18" t="s">
        <v>160</v>
      </c>
      <c r="BE216" s="154">
        <f>IF(N216="základní",J216,0)</f>
        <v>0</v>
      </c>
      <c r="BF216" s="154">
        <f>IF(N216="snížená",J216,0)</f>
        <v>0</v>
      </c>
      <c r="BG216" s="154">
        <f>IF(N216="zákl. přenesená",J216,0)</f>
        <v>0</v>
      </c>
      <c r="BH216" s="154">
        <f>IF(N216="sníž. přenesená",J216,0)</f>
        <v>0</v>
      </c>
      <c r="BI216" s="154">
        <f>IF(N216="nulová",J216,0)</f>
        <v>0</v>
      </c>
      <c r="BJ216" s="18" t="s">
        <v>82</v>
      </c>
      <c r="BK216" s="154">
        <f>ROUND(I216*H216,2)</f>
        <v>0</v>
      </c>
      <c r="BL216" s="18" t="s">
        <v>167</v>
      </c>
      <c r="BM216" s="262" t="s">
        <v>606</v>
      </c>
    </row>
    <row r="217" s="14" customFormat="1">
      <c r="A217" s="14"/>
      <c r="B217" s="274"/>
      <c r="C217" s="275"/>
      <c r="D217" s="265" t="s">
        <v>169</v>
      </c>
      <c r="E217" s="276" t="s">
        <v>1</v>
      </c>
      <c r="F217" s="277" t="s">
        <v>607</v>
      </c>
      <c r="G217" s="275"/>
      <c r="H217" s="278">
        <v>0.22</v>
      </c>
      <c r="I217" s="279"/>
      <c r="J217" s="275"/>
      <c r="K217" s="275"/>
      <c r="L217" s="280"/>
      <c r="M217" s="281"/>
      <c r="N217" s="282"/>
      <c r="O217" s="282"/>
      <c r="P217" s="282"/>
      <c r="Q217" s="282"/>
      <c r="R217" s="282"/>
      <c r="S217" s="282"/>
      <c r="T217" s="28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84" t="s">
        <v>169</v>
      </c>
      <c r="AU217" s="284" t="s">
        <v>84</v>
      </c>
      <c r="AV217" s="14" t="s">
        <v>84</v>
      </c>
      <c r="AW217" s="14" t="s">
        <v>30</v>
      </c>
      <c r="AX217" s="14" t="s">
        <v>75</v>
      </c>
      <c r="AY217" s="284" t="s">
        <v>160</v>
      </c>
    </row>
    <row r="218" s="15" customFormat="1">
      <c r="A218" s="15"/>
      <c r="B218" s="285"/>
      <c r="C218" s="286"/>
      <c r="D218" s="265" t="s">
        <v>169</v>
      </c>
      <c r="E218" s="287" t="s">
        <v>1</v>
      </c>
      <c r="F218" s="288" t="s">
        <v>172</v>
      </c>
      <c r="G218" s="286"/>
      <c r="H218" s="289">
        <v>0.22</v>
      </c>
      <c r="I218" s="290"/>
      <c r="J218" s="286"/>
      <c r="K218" s="286"/>
      <c r="L218" s="291"/>
      <c r="M218" s="292"/>
      <c r="N218" s="293"/>
      <c r="O218" s="293"/>
      <c r="P218" s="293"/>
      <c r="Q218" s="293"/>
      <c r="R218" s="293"/>
      <c r="S218" s="293"/>
      <c r="T218" s="294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95" t="s">
        <v>169</v>
      </c>
      <c r="AU218" s="295" t="s">
        <v>84</v>
      </c>
      <c r="AV218" s="15" t="s">
        <v>167</v>
      </c>
      <c r="AW218" s="15" t="s">
        <v>30</v>
      </c>
      <c r="AX218" s="15" t="s">
        <v>82</v>
      </c>
      <c r="AY218" s="295" t="s">
        <v>160</v>
      </c>
    </row>
    <row r="219" s="2" customFormat="1" ht="37.8" customHeight="1">
      <c r="A219" s="41"/>
      <c r="B219" s="42"/>
      <c r="C219" s="251" t="s">
        <v>285</v>
      </c>
      <c r="D219" s="251" t="s">
        <v>162</v>
      </c>
      <c r="E219" s="252" t="s">
        <v>608</v>
      </c>
      <c r="F219" s="253" t="s">
        <v>609</v>
      </c>
      <c r="G219" s="254" t="s">
        <v>203</v>
      </c>
      <c r="H219" s="255">
        <v>0.22500000000000001</v>
      </c>
      <c r="I219" s="256"/>
      <c r="J219" s="257">
        <f>ROUND(I219*H219,2)</f>
        <v>0</v>
      </c>
      <c r="K219" s="253" t="s">
        <v>166</v>
      </c>
      <c r="L219" s="44"/>
      <c r="M219" s="258" t="s">
        <v>1</v>
      </c>
      <c r="N219" s="259" t="s">
        <v>40</v>
      </c>
      <c r="O219" s="94"/>
      <c r="P219" s="260">
        <f>O219*H219</f>
        <v>0</v>
      </c>
      <c r="Q219" s="260">
        <v>0</v>
      </c>
      <c r="R219" s="260">
        <f>Q219*H219</f>
        <v>0</v>
      </c>
      <c r="S219" s="260">
        <v>0</v>
      </c>
      <c r="T219" s="261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62" t="s">
        <v>167</v>
      </c>
      <c r="AT219" s="262" t="s">
        <v>162</v>
      </c>
      <c r="AU219" s="262" t="s">
        <v>84</v>
      </c>
      <c r="AY219" s="18" t="s">
        <v>160</v>
      </c>
      <c r="BE219" s="154">
        <f>IF(N219="základní",J219,0)</f>
        <v>0</v>
      </c>
      <c r="BF219" s="154">
        <f>IF(N219="snížená",J219,0)</f>
        <v>0</v>
      </c>
      <c r="BG219" s="154">
        <f>IF(N219="zákl. přenesená",J219,0)</f>
        <v>0</v>
      </c>
      <c r="BH219" s="154">
        <f>IF(N219="sníž. přenesená",J219,0)</f>
        <v>0</v>
      </c>
      <c r="BI219" s="154">
        <f>IF(N219="nulová",J219,0)</f>
        <v>0</v>
      </c>
      <c r="BJ219" s="18" t="s">
        <v>82</v>
      </c>
      <c r="BK219" s="154">
        <f>ROUND(I219*H219,2)</f>
        <v>0</v>
      </c>
      <c r="BL219" s="18" t="s">
        <v>167</v>
      </c>
      <c r="BM219" s="262" t="s">
        <v>610</v>
      </c>
    </row>
    <row r="220" s="14" customFormat="1">
      <c r="A220" s="14"/>
      <c r="B220" s="274"/>
      <c r="C220" s="275"/>
      <c r="D220" s="265" t="s">
        <v>169</v>
      </c>
      <c r="E220" s="276" t="s">
        <v>1</v>
      </c>
      <c r="F220" s="277" t="s">
        <v>611</v>
      </c>
      <c r="G220" s="275"/>
      <c r="H220" s="278">
        <v>0.22500000000000001</v>
      </c>
      <c r="I220" s="279"/>
      <c r="J220" s="275"/>
      <c r="K220" s="275"/>
      <c r="L220" s="280"/>
      <c r="M220" s="281"/>
      <c r="N220" s="282"/>
      <c r="O220" s="282"/>
      <c r="P220" s="282"/>
      <c r="Q220" s="282"/>
      <c r="R220" s="282"/>
      <c r="S220" s="282"/>
      <c r="T220" s="28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84" t="s">
        <v>169</v>
      </c>
      <c r="AU220" s="284" t="s">
        <v>84</v>
      </c>
      <c r="AV220" s="14" t="s">
        <v>84</v>
      </c>
      <c r="AW220" s="14" t="s">
        <v>30</v>
      </c>
      <c r="AX220" s="14" t="s">
        <v>75</v>
      </c>
      <c r="AY220" s="284" t="s">
        <v>160</v>
      </c>
    </row>
    <row r="221" s="15" customFormat="1">
      <c r="A221" s="15"/>
      <c r="B221" s="285"/>
      <c r="C221" s="286"/>
      <c r="D221" s="265" t="s">
        <v>169</v>
      </c>
      <c r="E221" s="287" t="s">
        <v>1</v>
      </c>
      <c r="F221" s="288" t="s">
        <v>172</v>
      </c>
      <c r="G221" s="286"/>
      <c r="H221" s="289">
        <v>0.22500000000000001</v>
      </c>
      <c r="I221" s="290"/>
      <c r="J221" s="286"/>
      <c r="K221" s="286"/>
      <c r="L221" s="291"/>
      <c r="M221" s="292"/>
      <c r="N221" s="293"/>
      <c r="O221" s="293"/>
      <c r="P221" s="293"/>
      <c r="Q221" s="293"/>
      <c r="R221" s="293"/>
      <c r="S221" s="293"/>
      <c r="T221" s="294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95" t="s">
        <v>169</v>
      </c>
      <c r="AU221" s="295" t="s">
        <v>84</v>
      </c>
      <c r="AV221" s="15" t="s">
        <v>167</v>
      </c>
      <c r="AW221" s="15" t="s">
        <v>30</v>
      </c>
      <c r="AX221" s="15" t="s">
        <v>82</v>
      </c>
      <c r="AY221" s="295" t="s">
        <v>160</v>
      </c>
    </row>
    <row r="222" s="12" customFormat="1" ht="22.8" customHeight="1">
      <c r="A222" s="12"/>
      <c r="B222" s="235"/>
      <c r="C222" s="236"/>
      <c r="D222" s="237" t="s">
        <v>74</v>
      </c>
      <c r="E222" s="249" t="s">
        <v>221</v>
      </c>
      <c r="F222" s="249" t="s">
        <v>364</v>
      </c>
      <c r="G222" s="236"/>
      <c r="H222" s="236"/>
      <c r="I222" s="239"/>
      <c r="J222" s="250">
        <f>BK222</f>
        <v>0</v>
      </c>
      <c r="K222" s="236"/>
      <c r="L222" s="241"/>
      <c r="M222" s="242"/>
      <c r="N222" s="243"/>
      <c r="O222" s="243"/>
      <c r="P222" s="244">
        <f>SUM(P223:P271)</f>
        <v>0</v>
      </c>
      <c r="Q222" s="243"/>
      <c r="R222" s="244">
        <f>SUM(R223:R271)</f>
        <v>0.54230049999999996</v>
      </c>
      <c r="S222" s="243"/>
      <c r="T222" s="245">
        <f>SUM(T223:T271)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46" t="s">
        <v>82</v>
      </c>
      <c r="AT222" s="247" t="s">
        <v>74</v>
      </c>
      <c r="AU222" s="247" t="s">
        <v>82</v>
      </c>
      <c r="AY222" s="246" t="s">
        <v>160</v>
      </c>
      <c r="BK222" s="248">
        <f>SUM(BK223:BK271)</f>
        <v>0</v>
      </c>
    </row>
    <row r="223" s="2" customFormat="1" ht="37.8" customHeight="1">
      <c r="A223" s="41"/>
      <c r="B223" s="42"/>
      <c r="C223" s="251" t="s">
        <v>290</v>
      </c>
      <c r="D223" s="251" t="s">
        <v>162</v>
      </c>
      <c r="E223" s="252" t="s">
        <v>612</v>
      </c>
      <c r="F223" s="253" t="s">
        <v>613</v>
      </c>
      <c r="G223" s="254" t="s">
        <v>184</v>
      </c>
      <c r="H223" s="255">
        <v>10.5</v>
      </c>
      <c r="I223" s="256"/>
      <c r="J223" s="257">
        <f>ROUND(I223*H223,2)</f>
        <v>0</v>
      </c>
      <c r="K223" s="253" t="s">
        <v>166</v>
      </c>
      <c r="L223" s="44"/>
      <c r="M223" s="258" t="s">
        <v>1</v>
      </c>
      <c r="N223" s="259" t="s">
        <v>40</v>
      </c>
      <c r="O223" s="94"/>
      <c r="P223" s="260">
        <f>O223*H223</f>
        <v>0</v>
      </c>
      <c r="Q223" s="260">
        <v>0</v>
      </c>
      <c r="R223" s="260">
        <f>Q223*H223</f>
        <v>0</v>
      </c>
      <c r="S223" s="260">
        <v>0</v>
      </c>
      <c r="T223" s="261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62" t="s">
        <v>167</v>
      </c>
      <c r="AT223" s="262" t="s">
        <v>162</v>
      </c>
      <c r="AU223" s="262" t="s">
        <v>84</v>
      </c>
      <c r="AY223" s="18" t="s">
        <v>160</v>
      </c>
      <c r="BE223" s="154">
        <f>IF(N223="základní",J223,0)</f>
        <v>0</v>
      </c>
      <c r="BF223" s="154">
        <f>IF(N223="snížená",J223,0)</f>
        <v>0</v>
      </c>
      <c r="BG223" s="154">
        <f>IF(N223="zákl. přenesená",J223,0)</f>
        <v>0</v>
      </c>
      <c r="BH223" s="154">
        <f>IF(N223="sníž. přenesená",J223,0)</f>
        <v>0</v>
      </c>
      <c r="BI223" s="154">
        <f>IF(N223="nulová",J223,0)</f>
        <v>0</v>
      </c>
      <c r="BJ223" s="18" t="s">
        <v>82</v>
      </c>
      <c r="BK223" s="154">
        <f>ROUND(I223*H223,2)</f>
        <v>0</v>
      </c>
      <c r="BL223" s="18" t="s">
        <v>167</v>
      </c>
      <c r="BM223" s="262" t="s">
        <v>614</v>
      </c>
    </row>
    <row r="224" s="14" customFormat="1">
      <c r="A224" s="14"/>
      <c r="B224" s="274"/>
      <c r="C224" s="275"/>
      <c r="D224" s="265" t="s">
        <v>169</v>
      </c>
      <c r="E224" s="276" t="s">
        <v>1</v>
      </c>
      <c r="F224" s="277" t="s">
        <v>615</v>
      </c>
      <c r="G224" s="275"/>
      <c r="H224" s="278">
        <v>10.5</v>
      </c>
      <c r="I224" s="279"/>
      <c r="J224" s="275"/>
      <c r="K224" s="275"/>
      <c r="L224" s="280"/>
      <c r="M224" s="281"/>
      <c r="N224" s="282"/>
      <c r="O224" s="282"/>
      <c r="P224" s="282"/>
      <c r="Q224" s="282"/>
      <c r="R224" s="282"/>
      <c r="S224" s="282"/>
      <c r="T224" s="283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84" t="s">
        <v>169</v>
      </c>
      <c r="AU224" s="284" t="s">
        <v>84</v>
      </c>
      <c r="AV224" s="14" t="s">
        <v>84</v>
      </c>
      <c r="AW224" s="14" t="s">
        <v>30</v>
      </c>
      <c r="AX224" s="14" t="s">
        <v>75</v>
      </c>
      <c r="AY224" s="284" t="s">
        <v>160</v>
      </c>
    </row>
    <row r="225" s="15" customFormat="1">
      <c r="A225" s="15"/>
      <c r="B225" s="285"/>
      <c r="C225" s="286"/>
      <c r="D225" s="265" t="s">
        <v>169</v>
      </c>
      <c r="E225" s="287" t="s">
        <v>1</v>
      </c>
      <c r="F225" s="288" t="s">
        <v>172</v>
      </c>
      <c r="G225" s="286"/>
      <c r="H225" s="289">
        <v>10.5</v>
      </c>
      <c r="I225" s="290"/>
      <c r="J225" s="286"/>
      <c r="K225" s="286"/>
      <c r="L225" s="291"/>
      <c r="M225" s="292"/>
      <c r="N225" s="293"/>
      <c r="O225" s="293"/>
      <c r="P225" s="293"/>
      <c r="Q225" s="293"/>
      <c r="R225" s="293"/>
      <c r="S225" s="293"/>
      <c r="T225" s="294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95" t="s">
        <v>169</v>
      </c>
      <c r="AU225" s="295" t="s">
        <v>84</v>
      </c>
      <c r="AV225" s="15" t="s">
        <v>167</v>
      </c>
      <c r="AW225" s="15" t="s">
        <v>30</v>
      </c>
      <c r="AX225" s="15" t="s">
        <v>82</v>
      </c>
      <c r="AY225" s="295" t="s">
        <v>160</v>
      </c>
    </row>
    <row r="226" s="2" customFormat="1" ht="24.15" customHeight="1">
      <c r="A226" s="41"/>
      <c r="B226" s="42"/>
      <c r="C226" s="307" t="s">
        <v>296</v>
      </c>
      <c r="D226" s="307" t="s">
        <v>291</v>
      </c>
      <c r="E226" s="308" t="s">
        <v>616</v>
      </c>
      <c r="F226" s="309" t="s">
        <v>617</v>
      </c>
      <c r="G226" s="310" t="s">
        <v>184</v>
      </c>
      <c r="H226" s="311">
        <v>11.025</v>
      </c>
      <c r="I226" s="312"/>
      <c r="J226" s="313">
        <f>ROUND(I226*H226,2)</f>
        <v>0</v>
      </c>
      <c r="K226" s="309" t="s">
        <v>1</v>
      </c>
      <c r="L226" s="314"/>
      <c r="M226" s="315" t="s">
        <v>1</v>
      </c>
      <c r="N226" s="316" t="s">
        <v>40</v>
      </c>
      <c r="O226" s="94"/>
      <c r="P226" s="260">
        <f>O226*H226</f>
        <v>0</v>
      </c>
      <c r="Q226" s="260">
        <v>0.0011999999999999999</v>
      </c>
      <c r="R226" s="260">
        <f>Q226*H226</f>
        <v>0.013229999999999999</v>
      </c>
      <c r="S226" s="260">
        <v>0</v>
      </c>
      <c r="T226" s="261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62" t="s">
        <v>221</v>
      </c>
      <c r="AT226" s="262" t="s">
        <v>291</v>
      </c>
      <c r="AU226" s="262" t="s">
        <v>84</v>
      </c>
      <c r="AY226" s="18" t="s">
        <v>160</v>
      </c>
      <c r="BE226" s="154">
        <f>IF(N226="základní",J226,0)</f>
        <v>0</v>
      </c>
      <c r="BF226" s="154">
        <f>IF(N226="snížená",J226,0)</f>
        <v>0</v>
      </c>
      <c r="BG226" s="154">
        <f>IF(N226="zákl. přenesená",J226,0)</f>
        <v>0</v>
      </c>
      <c r="BH226" s="154">
        <f>IF(N226="sníž. přenesená",J226,0)</f>
        <v>0</v>
      </c>
      <c r="BI226" s="154">
        <f>IF(N226="nulová",J226,0)</f>
        <v>0</v>
      </c>
      <c r="BJ226" s="18" t="s">
        <v>82</v>
      </c>
      <c r="BK226" s="154">
        <f>ROUND(I226*H226,2)</f>
        <v>0</v>
      </c>
      <c r="BL226" s="18" t="s">
        <v>167</v>
      </c>
      <c r="BM226" s="262" t="s">
        <v>618</v>
      </c>
    </row>
    <row r="227" s="14" customFormat="1">
      <c r="A227" s="14"/>
      <c r="B227" s="274"/>
      <c r="C227" s="275"/>
      <c r="D227" s="265" t="s">
        <v>169</v>
      </c>
      <c r="E227" s="276" t="s">
        <v>1</v>
      </c>
      <c r="F227" s="277" t="s">
        <v>615</v>
      </c>
      <c r="G227" s="275"/>
      <c r="H227" s="278">
        <v>10.5</v>
      </c>
      <c r="I227" s="279"/>
      <c r="J227" s="275"/>
      <c r="K227" s="275"/>
      <c r="L227" s="280"/>
      <c r="M227" s="281"/>
      <c r="N227" s="282"/>
      <c r="O227" s="282"/>
      <c r="P227" s="282"/>
      <c r="Q227" s="282"/>
      <c r="R227" s="282"/>
      <c r="S227" s="282"/>
      <c r="T227" s="28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84" t="s">
        <v>169</v>
      </c>
      <c r="AU227" s="284" t="s">
        <v>84</v>
      </c>
      <c r="AV227" s="14" t="s">
        <v>84</v>
      </c>
      <c r="AW227" s="14" t="s">
        <v>30</v>
      </c>
      <c r="AX227" s="14" t="s">
        <v>75</v>
      </c>
      <c r="AY227" s="284" t="s">
        <v>160</v>
      </c>
    </row>
    <row r="228" s="15" customFormat="1">
      <c r="A228" s="15"/>
      <c r="B228" s="285"/>
      <c r="C228" s="286"/>
      <c r="D228" s="265" t="s">
        <v>169</v>
      </c>
      <c r="E228" s="287" t="s">
        <v>1</v>
      </c>
      <c r="F228" s="288" t="s">
        <v>172</v>
      </c>
      <c r="G228" s="286"/>
      <c r="H228" s="289">
        <v>10.5</v>
      </c>
      <c r="I228" s="290"/>
      <c r="J228" s="286"/>
      <c r="K228" s="286"/>
      <c r="L228" s="291"/>
      <c r="M228" s="292"/>
      <c r="N228" s="293"/>
      <c r="O228" s="293"/>
      <c r="P228" s="293"/>
      <c r="Q228" s="293"/>
      <c r="R228" s="293"/>
      <c r="S228" s="293"/>
      <c r="T228" s="294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95" t="s">
        <v>169</v>
      </c>
      <c r="AU228" s="295" t="s">
        <v>84</v>
      </c>
      <c r="AV228" s="15" t="s">
        <v>167</v>
      </c>
      <c r="AW228" s="15" t="s">
        <v>30</v>
      </c>
      <c r="AX228" s="15" t="s">
        <v>82</v>
      </c>
      <c r="AY228" s="295" t="s">
        <v>160</v>
      </c>
    </row>
    <row r="229" s="14" customFormat="1">
      <c r="A229" s="14"/>
      <c r="B229" s="274"/>
      <c r="C229" s="275"/>
      <c r="D229" s="265" t="s">
        <v>169</v>
      </c>
      <c r="E229" s="275"/>
      <c r="F229" s="277" t="s">
        <v>619</v>
      </c>
      <c r="G229" s="275"/>
      <c r="H229" s="278">
        <v>11.025</v>
      </c>
      <c r="I229" s="279"/>
      <c r="J229" s="275"/>
      <c r="K229" s="275"/>
      <c r="L229" s="280"/>
      <c r="M229" s="281"/>
      <c r="N229" s="282"/>
      <c r="O229" s="282"/>
      <c r="P229" s="282"/>
      <c r="Q229" s="282"/>
      <c r="R229" s="282"/>
      <c r="S229" s="282"/>
      <c r="T229" s="283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84" t="s">
        <v>169</v>
      </c>
      <c r="AU229" s="284" t="s">
        <v>84</v>
      </c>
      <c r="AV229" s="14" t="s">
        <v>84</v>
      </c>
      <c r="AW229" s="14" t="s">
        <v>4</v>
      </c>
      <c r="AX229" s="14" t="s">
        <v>82</v>
      </c>
      <c r="AY229" s="284" t="s">
        <v>160</v>
      </c>
    </row>
    <row r="230" s="2" customFormat="1" ht="37.8" customHeight="1">
      <c r="A230" s="41"/>
      <c r="B230" s="42"/>
      <c r="C230" s="251" t="s">
        <v>7</v>
      </c>
      <c r="D230" s="251" t="s">
        <v>162</v>
      </c>
      <c r="E230" s="252" t="s">
        <v>394</v>
      </c>
      <c r="F230" s="253" t="s">
        <v>395</v>
      </c>
      <c r="G230" s="254" t="s">
        <v>184</v>
      </c>
      <c r="H230" s="255">
        <v>5</v>
      </c>
      <c r="I230" s="256"/>
      <c r="J230" s="257">
        <f>ROUND(I230*H230,2)</f>
        <v>0</v>
      </c>
      <c r="K230" s="253" t="s">
        <v>166</v>
      </c>
      <c r="L230" s="44"/>
      <c r="M230" s="258" t="s">
        <v>1</v>
      </c>
      <c r="N230" s="259" t="s">
        <v>40</v>
      </c>
      <c r="O230" s="94"/>
      <c r="P230" s="260">
        <f>O230*H230</f>
        <v>0</v>
      </c>
      <c r="Q230" s="260">
        <v>0</v>
      </c>
      <c r="R230" s="260">
        <f>Q230*H230</f>
        <v>0</v>
      </c>
      <c r="S230" s="260">
        <v>0</v>
      </c>
      <c r="T230" s="261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62" t="s">
        <v>167</v>
      </c>
      <c r="AT230" s="262" t="s">
        <v>162</v>
      </c>
      <c r="AU230" s="262" t="s">
        <v>84</v>
      </c>
      <c r="AY230" s="18" t="s">
        <v>160</v>
      </c>
      <c r="BE230" s="154">
        <f>IF(N230="základní",J230,0)</f>
        <v>0</v>
      </c>
      <c r="BF230" s="154">
        <f>IF(N230="snížená",J230,0)</f>
        <v>0</v>
      </c>
      <c r="BG230" s="154">
        <f>IF(N230="zákl. přenesená",J230,0)</f>
        <v>0</v>
      </c>
      <c r="BH230" s="154">
        <f>IF(N230="sníž. přenesená",J230,0)</f>
        <v>0</v>
      </c>
      <c r="BI230" s="154">
        <f>IF(N230="nulová",J230,0)</f>
        <v>0</v>
      </c>
      <c r="BJ230" s="18" t="s">
        <v>82</v>
      </c>
      <c r="BK230" s="154">
        <f>ROUND(I230*H230,2)</f>
        <v>0</v>
      </c>
      <c r="BL230" s="18" t="s">
        <v>167</v>
      </c>
      <c r="BM230" s="262" t="s">
        <v>620</v>
      </c>
    </row>
    <row r="231" s="14" customFormat="1">
      <c r="A231" s="14"/>
      <c r="B231" s="274"/>
      <c r="C231" s="275"/>
      <c r="D231" s="265" t="s">
        <v>169</v>
      </c>
      <c r="E231" s="276" t="s">
        <v>1</v>
      </c>
      <c r="F231" s="277" t="s">
        <v>577</v>
      </c>
      <c r="G231" s="275"/>
      <c r="H231" s="278">
        <v>5</v>
      </c>
      <c r="I231" s="279"/>
      <c r="J231" s="275"/>
      <c r="K231" s="275"/>
      <c r="L231" s="280"/>
      <c r="M231" s="281"/>
      <c r="N231" s="282"/>
      <c r="O231" s="282"/>
      <c r="P231" s="282"/>
      <c r="Q231" s="282"/>
      <c r="R231" s="282"/>
      <c r="S231" s="282"/>
      <c r="T231" s="28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84" t="s">
        <v>169</v>
      </c>
      <c r="AU231" s="284" t="s">
        <v>84</v>
      </c>
      <c r="AV231" s="14" t="s">
        <v>84</v>
      </c>
      <c r="AW231" s="14" t="s">
        <v>30</v>
      </c>
      <c r="AX231" s="14" t="s">
        <v>75</v>
      </c>
      <c r="AY231" s="284" t="s">
        <v>160</v>
      </c>
    </row>
    <row r="232" s="15" customFormat="1">
      <c r="A232" s="15"/>
      <c r="B232" s="285"/>
      <c r="C232" s="286"/>
      <c r="D232" s="265" t="s">
        <v>169</v>
      </c>
      <c r="E232" s="287" t="s">
        <v>1</v>
      </c>
      <c r="F232" s="288" t="s">
        <v>172</v>
      </c>
      <c r="G232" s="286"/>
      <c r="H232" s="289">
        <v>5</v>
      </c>
      <c r="I232" s="290"/>
      <c r="J232" s="286"/>
      <c r="K232" s="286"/>
      <c r="L232" s="291"/>
      <c r="M232" s="292"/>
      <c r="N232" s="293"/>
      <c r="O232" s="293"/>
      <c r="P232" s="293"/>
      <c r="Q232" s="293"/>
      <c r="R232" s="293"/>
      <c r="S232" s="293"/>
      <c r="T232" s="294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95" t="s">
        <v>169</v>
      </c>
      <c r="AU232" s="295" t="s">
        <v>84</v>
      </c>
      <c r="AV232" s="15" t="s">
        <v>167</v>
      </c>
      <c r="AW232" s="15" t="s">
        <v>30</v>
      </c>
      <c r="AX232" s="15" t="s">
        <v>82</v>
      </c>
      <c r="AY232" s="295" t="s">
        <v>160</v>
      </c>
    </row>
    <row r="233" s="2" customFormat="1" ht="24.15" customHeight="1">
      <c r="A233" s="41"/>
      <c r="B233" s="42"/>
      <c r="C233" s="307" t="s">
        <v>306</v>
      </c>
      <c r="D233" s="307" t="s">
        <v>291</v>
      </c>
      <c r="E233" s="308" t="s">
        <v>621</v>
      </c>
      <c r="F233" s="309" t="s">
        <v>622</v>
      </c>
      <c r="G233" s="310" t="s">
        <v>184</v>
      </c>
      <c r="H233" s="311">
        <v>5.25</v>
      </c>
      <c r="I233" s="312"/>
      <c r="J233" s="313">
        <f>ROUND(I233*H233,2)</f>
        <v>0</v>
      </c>
      <c r="K233" s="309" t="s">
        <v>1</v>
      </c>
      <c r="L233" s="314"/>
      <c r="M233" s="315" t="s">
        <v>1</v>
      </c>
      <c r="N233" s="316" t="s">
        <v>40</v>
      </c>
      <c r="O233" s="94"/>
      <c r="P233" s="260">
        <f>O233*H233</f>
        <v>0</v>
      </c>
      <c r="Q233" s="260">
        <v>0</v>
      </c>
      <c r="R233" s="260">
        <f>Q233*H233</f>
        <v>0</v>
      </c>
      <c r="S233" s="260">
        <v>0</v>
      </c>
      <c r="T233" s="261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62" t="s">
        <v>221</v>
      </c>
      <c r="AT233" s="262" t="s">
        <v>291</v>
      </c>
      <c r="AU233" s="262" t="s">
        <v>84</v>
      </c>
      <c r="AY233" s="18" t="s">
        <v>160</v>
      </c>
      <c r="BE233" s="154">
        <f>IF(N233="základní",J233,0)</f>
        <v>0</v>
      </c>
      <c r="BF233" s="154">
        <f>IF(N233="snížená",J233,0)</f>
        <v>0</v>
      </c>
      <c r="BG233" s="154">
        <f>IF(N233="zákl. přenesená",J233,0)</f>
        <v>0</v>
      </c>
      <c r="BH233" s="154">
        <f>IF(N233="sníž. přenesená",J233,0)</f>
        <v>0</v>
      </c>
      <c r="BI233" s="154">
        <f>IF(N233="nulová",J233,0)</f>
        <v>0</v>
      </c>
      <c r="BJ233" s="18" t="s">
        <v>82</v>
      </c>
      <c r="BK233" s="154">
        <f>ROUND(I233*H233,2)</f>
        <v>0</v>
      </c>
      <c r="BL233" s="18" t="s">
        <v>167</v>
      </c>
      <c r="BM233" s="262" t="s">
        <v>623</v>
      </c>
    </row>
    <row r="234" s="14" customFormat="1">
      <c r="A234" s="14"/>
      <c r="B234" s="274"/>
      <c r="C234" s="275"/>
      <c r="D234" s="265" t="s">
        <v>169</v>
      </c>
      <c r="E234" s="276" t="s">
        <v>1</v>
      </c>
      <c r="F234" s="277" t="s">
        <v>577</v>
      </c>
      <c r="G234" s="275"/>
      <c r="H234" s="278">
        <v>5</v>
      </c>
      <c r="I234" s="279"/>
      <c r="J234" s="275"/>
      <c r="K234" s="275"/>
      <c r="L234" s="280"/>
      <c r="M234" s="281"/>
      <c r="N234" s="282"/>
      <c r="O234" s="282"/>
      <c r="P234" s="282"/>
      <c r="Q234" s="282"/>
      <c r="R234" s="282"/>
      <c r="S234" s="282"/>
      <c r="T234" s="283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84" t="s">
        <v>169</v>
      </c>
      <c r="AU234" s="284" t="s">
        <v>84</v>
      </c>
      <c r="AV234" s="14" t="s">
        <v>84</v>
      </c>
      <c r="AW234" s="14" t="s">
        <v>30</v>
      </c>
      <c r="AX234" s="14" t="s">
        <v>75</v>
      </c>
      <c r="AY234" s="284" t="s">
        <v>160</v>
      </c>
    </row>
    <row r="235" s="15" customFormat="1">
      <c r="A235" s="15"/>
      <c r="B235" s="285"/>
      <c r="C235" s="286"/>
      <c r="D235" s="265" t="s">
        <v>169</v>
      </c>
      <c r="E235" s="287" t="s">
        <v>1</v>
      </c>
      <c r="F235" s="288" t="s">
        <v>172</v>
      </c>
      <c r="G235" s="286"/>
      <c r="H235" s="289">
        <v>5</v>
      </c>
      <c r="I235" s="290"/>
      <c r="J235" s="286"/>
      <c r="K235" s="286"/>
      <c r="L235" s="291"/>
      <c r="M235" s="292"/>
      <c r="N235" s="293"/>
      <c r="O235" s="293"/>
      <c r="P235" s="293"/>
      <c r="Q235" s="293"/>
      <c r="R235" s="293"/>
      <c r="S235" s="293"/>
      <c r="T235" s="294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95" t="s">
        <v>169</v>
      </c>
      <c r="AU235" s="295" t="s">
        <v>84</v>
      </c>
      <c r="AV235" s="15" t="s">
        <v>167</v>
      </c>
      <c r="AW235" s="15" t="s">
        <v>30</v>
      </c>
      <c r="AX235" s="15" t="s">
        <v>82</v>
      </c>
      <c r="AY235" s="295" t="s">
        <v>160</v>
      </c>
    </row>
    <row r="236" s="14" customFormat="1">
      <c r="A236" s="14"/>
      <c r="B236" s="274"/>
      <c r="C236" s="275"/>
      <c r="D236" s="265" t="s">
        <v>169</v>
      </c>
      <c r="E236" s="275"/>
      <c r="F236" s="277" t="s">
        <v>624</v>
      </c>
      <c r="G236" s="275"/>
      <c r="H236" s="278">
        <v>5.25</v>
      </c>
      <c r="I236" s="279"/>
      <c r="J236" s="275"/>
      <c r="K236" s="275"/>
      <c r="L236" s="280"/>
      <c r="M236" s="281"/>
      <c r="N236" s="282"/>
      <c r="O236" s="282"/>
      <c r="P236" s="282"/>
      <c r="Q236" s="282"/>
      <c r="R236" s="282"/>
      <c r="S236" s="282"/>
      <c r="T236" s="28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84" t="s">
        <v>169</v>
      </c>
      <c r="AU236" s="284" t="s">
        <v>84</v>
      </c>
      <c r="AV236" s="14" t="s">
        <v>84</v>
      </c>
      <c r="AW236" s="14" t="s">
        <v>4</v>
      </c>
      <c r="AX236" s="14" t="s">
        <v>82</v>
      </c>
      <c r="AY236" s="284" t="s">
        <v>160</v>
      </c>
    </row>
    <row r="237" s="2" customFormat="1" ht="49.05" customHeight="1">
      <c r="A237" s="41"/>
      <c r="B237" s="42"/>
      <c r="C237" s="251" t="s">
        <v>312</v>
      </c>
      <c r="D237" s="251" t="s">
        <v>162</v>
      </c>
      <c r="E237" s="252" t="s">
        <v>625</v>
      </c>
      <c r="F237" s="253" t="s">
        <v>626</v>
      </c>
      <c r="G237" s="254" t="s">
        <v>326</v>
      </c>
      <c r="H237" s="255">
        <v>1</v>
      </c>
      <c r="I237" s="256"/>
      <c r="J237" s="257">
        <f>ROUND(I237*H237,2)</f>
        <v>0</v>
      </c>
      <c r="K237" s="253" t="s">
        <v>627</v>
      </c>
      <c r="L237" s="44"/>
      <c r="M237" s="258" t="s">
        <v>1</v>
      </c>
      <c r="N237" s="259" t="s">
        <v>40</v>
      </c>
      <c r="O237" s="94"/>
      <c r="P237" s="260">
        <f>O237*H237</f>
        <v>0</v>
      </c>
      <c r="Q237" s="260">
        <v>0.00072000000000000005</v>
      </c>
      <c r="R237" s="260">
        <f>Q237*H237</f>
        <v>0.00072000000000000005</v>
      </c>
      <c r="S237" s="260">
        <v>0</v>
      </c>
      <c r="T237" s="261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62" t="s">
        <v>167</v>
      </c>
      <c r="AT237" s="262" t="s">
        <v>162</v>
      </c>
      <c r="AU237" s="262" t="s">
        <v>84</v>
      </c>
      <c r="AY237" s="18" t="s">
        <v>160</v>
      </c>
      <c r="BE237" s="154">
        <f>IF(N237="základní",J237,0)</f>
        <v>0</v>
      </c>
      <c r="BF237" s="154">
        <f>IF(N237="snížená",J237,0)</f>
        <v>0</v>
      </c>
      <c r="BG237" s="154">
        <f>IF(N237="zákl. přenesená",J237,0)</f>
        <v>0</v>
      </c>
      <c r="BH237" s="154">
        <f>IF(N237="sníž. přenesená",J237,0)</f>
        <v>0</v>
      </c>
      <c r="BI237" s="154">
        <f>IF(N237="nulová",J237,0)</f>
        <v>0</v>
      </c>
      <c r="BJ237" s="18" t="s">
        <v>82</v>
      </c>
      <c r="BK237" s="154">
        <f>ROUND(I237*H237,2)</f>
        <v>0</v>
      </c>
      <c r="BL237" s="18" t="s">
        <v>167</v>
      </c>
      <c r="BM237" s="262" t="s">
        <v>628</v>
      </c>
    </row>
    <row r="238" s="14" customFormat="1">
      <c r="A238" s="14"/>
      <c r="B238" s="274"/>
      <c r="C238" s="275"/>
      <c r="D238" s="265" t="s">
        <v>169</v>
      </c>
      <c r="E238" s="276" t="s">
        <v>1</v>
      </c>
      <c r="F238" s="277" t="s">
        <v>629</v>
      </c>
      <c r="G238" s="275"/>
      <c r="H238" s="278">
        <v>1</v>
      </c>
      <c r="I238" s="279"/>
      <c r="J238" s="275"/>
      <c r="K238" s="275"/>
      <c r="L238" s="280"/>
      <c r="M238" s="281"/>
      <c r="N238" s="282"/>
      <c r="O238" s="282"/>
      <c r="P238" s="282"/>
      <c r="Q238" s="282"/>
      <c r="R238" s="282"/>
      <c r="S238" s="282"/>
      <c r="T238" s="283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84" t="s">
        <v>169</v>
      </c>
      <c r="AU238" s="284" t="s">
        <v>84</v>
      </c>
      <c r="AV238" s="14" t="s">
        <v>84</v>
      </c>
      <c r="AW238" s="14" t="s">
        <v>30</v>
      </c>
      <c r="AX238" s="14" t="s">
        <v>75</v>
      </c>
      <c r="AY238" s="284" t="s">
        <v>160</v>
      </c>
    </row>
    <row r="239" s="15" customFormat="1">
      <c r="A239" s="15"/>
      <c r="B239" s="285"/>
      <c r="C239" s="286"/>
      <c r="D239" s="265" t="s">
        <v>169</v>
      </c>
      <c r="E239" s="287" t="s">
        <v>1</v>
      </c>
      <c r="F239" s="288" t="s">
        <v>630</v>
      </c>
      <c r="G239" s="286"/>
      <c r="H239" s="289">
        <v>1</v>
      </c>
      <c r="I239" s="290"/>
      <c r="J239" s="286"/>
      <c r="K239" s="286"/>
      <c r="L239" s="291"/>
      <c r="M239" s="292"/>
      <c r="N239" s="293"/>
      <c r="O239" s="293"/>
      <c r="P239" s="293"/>
      <c r="Q239" s="293"/>
      <c r="R239" s="293"/>
      <c r="S239" s="293"/>
      <c r="T239" s="294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95" t="s">
        <v>169</v>
      </c>
      <c r="AU239" s="295" t="s">
        <v>84</v>
      </c>
      <c r="AV239" s="15" t="s">
        <v>167</v>
      </c>
      <c r="AW239" s="15" t="s">
        <v>30</v>
      </c>
      <c r="AX239" s="15" t="s">
        <v>82</v>
      </c>
      <c r="AY239" s="295" t="s">
        <v>160</v>
      </c>
    </row>
    <row r="240" s="2" customFormat="1" ht="37.8" customHeight="1">
      <c r="A240" s="41"/>
      <c r="B240" s="42"/>
      <c r="C240" s="307" t="s">
        <v>316</v>
      </c>
      <c r="D240" s="307" t="s">
        <v>291</v>
      </c>
      <c r="E240" s="308" t="s">
        <v>463</v>
      </c>
      <c r="F240" s="309" t="s">
        <v>631</v>
      </c>
      <c r="G240" s="310" t="s">
        <v>326</v>
      </c>
      <c r="H240" s="311">
        <v>1</v>
      </c>
      <c r="I240" s="312"/>
      <c r="J240" s="313">
        <f>ROUND(I240*H240,2)</f>
        <v>0</v>
      </c>
      <c r="K240" s="309" t="s">
        <v>1</v>
      </c>
      <c r="L240" s="314"/>
      <c r="M240" s="315" t="s">
        <v>1</v>
      </c>
      <c r="N240" s="316" t="s">
        <v>40</v>
      </c>
      <c r="O240" s="94"/>
      <c r="P240" s="260">
        <f>O240*H240</f>
        <v>0</v>
      </c>
      <c r="Q240" s="260">
        <v>0.001</v>
      </c>
      <c r="R240" s="260">
        <f>Q240*H240</f>
        <v>0.001</v>
      </c>
      <c r="S240" s="260">
        <v>0</v>
      </c>
      <c r="T240" s="261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62" t="s">
        <v>221</v>
      </c>
      <c r="AT240" s="262" t="s">
        <v>291</v>
      </c>
      <c r="AU240" s="262" t="s">
        <v>84</v>
      </c>
      <c r="AY240" s="18" t="s">
        <v>160</v>
      </c>
      <c r="BE240" s="154">
        <f>IF(N240="základní",J240,0)</f>
        <v>0</v>
      </c>
      <c r="BF240" s="154">
        <f>IF(N240="snížená",J240,0)</f>
        <v>0</v>
      </c>
      <c r="BG240" s="154">
        <f>IF(N240="zákl. přenesená",J240,0)</f>
        <v>0</v>
      </c>
      <c r="BH240" s="154">
        <f>IF(N240="sníž. přenesená",J240,0)</f>
        <v>0</v>
      </c>
      <c r="BI240" s="154">
        <f>IF(N240="nulová",J240,0)</f>
        <v>0</v>
      </c>
      <c r="BJ240" s="18" t="s">
        <v>82</v>
      </c>
      <c r="BK240" s="154">
        <f>ROUND(I240*H240,2)</f>
        <v>0</v>
      </c>
      <c r="BL240" s="18" t="s">
        <v>167</v>
      </c>
      <c r="BM240" s="262" t="s">
        <v>632</v>
      </c>
    </row>
    <row r="241" s="14" customFormat="1">
      <c r="A241" s="14"/>
      <c r="B241" s="274"/>
      <c r="C241" s="275"/>
      <c r="D241" s="265" t="s">
        <v>169</v>
      </c>
      <c r="E241" s="276" t="s">
        <v>1</v>
      </c>
      <c r="F241" s="277" t="s">
        <v>629</v>
      </c>
      <c r="G241" s="275"/>
      <c r="H241" s="278">
        <v>1</v>
      </c>
      <c r="I241" s="279"/>
      <c r="J241" s="275"/>
      <c r="K241" s="275"/>
      <c r="L241" s="280"/>
      <c r="M241" s="281"/>
      <c r="N241" s="282"/>
      <c r="O241" s="282"/>
      <c r="P241" s="282"/>
      <c r="Q241" s="282"/>
      <c r="R241" s="282"/>
      <c r="S241" s="282"/>
      <c r="T241" s="283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84" t="s">
        <v>169</v>
      </c>
      <c r="AU241" s="284" t="s">
        <v>84</v>
      </c>
      <c r="AV241" s="14" t="s">
        <v>84</v>
      </c>
      <c r="AW241" s="14" t="s">
        <v>30</v>
      </c>
      <c r="AX241" s="14" t="s">
        <v>75</v>
      </c>
      <c r="AY241" s="284" t="s">
        <v>160</v>
      </c>
    </row>
    <row r="242" s="15" customFormat="1">
      <c r="A242" s="15"/>
      <c r="B242" s="285"/>
      <c r="C242" s="286"/>
      <c r="D242" s="265" t="s">
        <v>169</v>
      </c>
      <c r="E242" s="287" t="s">
        <v>1</v>
      </c>
      <c r="F242" s="288" t="s">
        <v>172</v>
      </c>
      <c r="G242" s="286"/>
      <c r="H242" s="289">
        <v>1</v>
      </c>
      <c r="I242" s="290"/>
      <c r="J242" s="286"/>
      <c r="K242" s="286"/>
      <c r="L242" s="291"/>
      <c r="M242" s="292"/>
      <c r="N242" s="293"/>
      <c r="O242" s="293"/>
      <c r="P242" s="293"/>
      <c r="Q242" s="293"/>
      <c r="R242" s="293"/>
      <c r="S242" s="293"/>
      <c r="T242" s="294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95" t="s">
        <v>169</v>
      </c>
      <c r="AU242" s="295" t="s">
        <v>84</v>
      </c>
      <c r="AV242" s="15" t="s">
        <v>167</v>
      </c>
      <c r="AW242" s="15" t="s">
        <v>30</v>
      </c>
      <c r="AX242" s="15" t="s">
        <v>82</v>
      </c>
      <c r="AY242" s="295" t="s">
        <v>160</v>
      </c>
    </row>
    <row r="243" s="2" customFormat="1" ht="24.15" customHeight="1">
      <c r="A243" s="41"/>
      <c r="B243" s="42"/>
      <c r="C243" s="307" t="s">
        <v>323</v>
      </c>
      <c r="D243" s="307" t="s">
        <v>291</v>
      </c>
      <c r="E243" s="308" t="s">
        <v>472</v>
      </c>
      <c r="F243" s="309" t="s">
        <v>633</v>
      </c>
      <c r="G243" s="310" t="s">
        <v>326</v>
      </c>
      <c r="H243" s="311">
        <v>1</v>
      </c>
      <c r="I243" s="312"/>
      <c r="J243" s="313">
        <f>ROUND(I243*H243,2)</f>
        <v>0</v>
      </c>
      <c r="K243" s="309" t="s">
        <v>1</v>
      </c>
      <c r="L243" s="314"/>
      <c r="M243" s="315" t="s">
        <v>1</v>
      </c>
      <c r="N243" s="316" t="s">
        <v>40</v>
      </c>
      <c r="O243" s="94"/>
      <c r="P243" s="260">
        <f>O243*H243</f>
        <v>0</v>
      </c>
      <c r="Q243" s="260">
        <v>0.001</v>
      </c>
      <c r="R243" s="260">
        <f>Q243*H243</f>
        <v>0.001</v>
      </c>
      <c r="S243" s="260">
        <v>0</v>
      </c>
      <c r="T243" s="261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62" t="s">
        <v>221</v>
      </c>
      <c r="AT243" s="262" t="s">
        <v>291</v>
      </c>
      <c r="AU243" s="262" t="s">
        <v>84</v>
      </c>
      <c r="AY243" s="18" t="s">
        <v>160</v>
      </c>
      <c r="BE243" s="154">
        <f>IF(N243="základní",J243,0)</f>
        <v>0</v>
      </c>
      <c r="BF243" s="154">
        <f>IF(N243="snížená",J243,0)</f>
        <v>0</v>
      </c>
      <c r="BG243" s="154">
        <f>IF(N243="zákl. přenesená",J243,0)</f>
        <v>0</v>
      </c>
      <c r="BH243" s="154">
        <f>IF(N243="sníž. přenesená",J243,0)</f>
        <v>0</v>
      </c>
      <c r="BI243" s="154">
        <f>IF(N243="nulová",J243,0)</f>
        <v>0</v>
      </c>
      <c r="BJ243" s="18" t="s">
        <v>82</v>
      </c>
      <c r="BK243" s="154">
        <f>ROUND(I243*H243,2)</f>
        <v>0</v>
      </c>
      <c r="BL243" s="18" t="s">
        <v>167</v>
      </c>
      <c r="BM243" s="262" t="s">
        <v>634</v>
      </c>
    </row>
    <row r="244" s="14" customFormat="1">
      <c r="A244" s="14"/>
      <c r="B244" s="274"/>
      <c r="C244" s="275"/>
      <c r="D244" s="265" t="s">
        <v>169</v>
      </c>
      <c r="E244" s="276" t="s">
        <v>1</v>
      </c>
      <c r="F244" s="277" t="s">
        <v>629</v>
      </c>
      <c r="G244" s="275"/>
      <c r="H244" s="278">
        <v>1</v>
      </c>
      <c r="I244" s="279"/>
      <c r="J244" s="275"/>
      <c r="K244" s="275"/>
      <c r="L244" s="280"/>
      <c r="M244" s="281"/>
      <c r="N244" s="282"/>
      <c r="O244" s="282"/>
      <c r="P244" s="282"/>
      <c r="Q244" s="282"/>
      <c r="R244" s="282"/>
      <c r="S244" s="282"/>
      <c r="T244" s="28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84" t="s">
        <v>169</v>
      </c>
      <c r="AU244" s="284" t="s">
        <v>84</v>
      </c>
      <c r="AV244" s="14" t="s">
        <v>84</v>
      </c>
      <c r="AW244" s="14" t="s">
        <v>30</v>
      </c>
      <c r="AX244" s="14" t="s">
        <v>75</v>
      </c>
      <c r="AY244" s="284" t="s">
        <v>160</v>
      </c>
    </row>
    <row r="245" s="15" customFormat="1">
      <c r="A245" s="15"/>
      <c r="B245" s="285"/>
      <c r="C245" s="286"/>
      <c r="D245" s="265" t="s">
        <v>169</v>
      </c>
      <c r="E245" s="287" t="s">
        <v>1</v>
      </c>
      <c r="F245" s="288" t="s">
        <v>172</v>
      </c>
      <c r="G245" s="286"/>
      <c r="H245" s="289">
        <v>1</v>
      </c>
      <c r="I245" s="290"/>
      <c r="J245" s="286"/>
      <c r="K245" s="286"/>
      <c r="L245" s="291"/>
      <c r="M245" s="292"/>
      <c r="N245" s="293"/>
      <c r="O245" s="293"/>
      <c r="P245" s="293"/>
      <c r="Q245" s="293"/>
      <c r="R245" s="293"/>
      <c r="S245" s="293"/>
      <c r="T245" s="294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95" t="s">
        <v>169</v>
      </c>
      <c r="AU245" s="295" t="s">
        <v>84</v>
      </c>
      <c r="AV245" s="15" t="s">
        <v>167</v>
      </c>
      <c r="AW245" s="15" t="s">
        <v>30</v>
      </c>
      <c r="AX245" s="15" t="s">
        <v>82</v>
      </c>
      <c r="AY245" s="295" t="s">
        <v>160</v>
      </c>
    </row>
    <row r="246" s="2" customFormat="1" ht="37.8" customHeight="1">
      <c r="A246" s="41"/>
      <c r="B246" s="42"/>
      <c r="C246" s="251" t="s">
        <v>329</v>
      </c>
      <c r="D246" s="251" t="s">
        <v>162</v>
      </c>
      <c r="E246" s="252" t="s">
        <v>635</v>
      </c>
      <c r="F246" s="253" t="s">
        <v>636</v>
      </c>
      <c r="G246" s="254" t="s">
        <v>326</v>
      </c>
      <c r="H246" s="255">
        <v>1</v>
      </c>
      <c r="I246" s="256"/>
      <c r="J246" s="257">
        <f>ROUND(I246*H246,2)</f>
        <v>0</v>
      </c>
      <c r="K246" s="253" t="s">
        <v>166</v>
      </c>
      <c r="L246" s="44"/>
      <c r="M246" s="258" t="s">
        <v>1</v>
      </c>
      <c r="N246" s="259" t="s">
        <v>40</v>
      </c>
      <c r="O246" s="94"/>
      <c r="P246" s="260">
        <f>O246*H246</f>
        <v>0</v>
      </c>
      <c r="Q246" s="260">
        <v>0</v>
      </c>
      <c r="R246" s="260">
        <f>Q246*H246</f>
        <v>0</v>
      </c>
      <c r="S246" s="260">
        <v>0</v>
      </c>
      <c r="T246" s="261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62" t="s">
        <v>167</v>
      </c>
      <c r="AT246" s="262" t="s">
        <v>162</v>
      </c>
      <c r="AU246" s="262" t="s">
        <v>84</v>
      </c>
      <c r="AY246" s="18" t="s">
        <v>160</v>
      </c>
      <c r="BE246" s="154">
        <f>IF(N246="základní",J246,0)</f>
        <v>0</v>
      </c>
      <c r="BF246" s="154">
        <f>IF(N246="snížená",J246,0)</f>
        <v>0</v>
      </c>
      <c r="BG246" s="154">
        <f>IF(N246="zákl. přenesená",J246,0)</f>
        <v>0</v>
      </c>
      <c r="BH246" s="154">
        <f>IF(N246="sníž. přenesená",J246,0)</f>
        <v>0</v>
      </c>
      <c r="BI246" s="154">
        <f>IF(N246="nulová",J246,0)</f>
        <v>0</v>
      </c>
      <c r="BJ246" s="18" t="s">
        <v>82</v>
      </c>
      <c r="BK246" s="154">
        <f>ROUND(I246*H246,2)</f>
        <v>0</v>
      </c>
      <c r="BL246" s="18" t="s">
        <v>167</v>
      </c>
      <c r="BM246" s="262" t="s">
        <v>637</v>
      </c>
    </row>
    <row r="247" s="14" customFormat="1">
      <c r="A247" s="14"/>
      <c r="B247" s="274"/>
      <c r="C247" s="275"/>
      <c r="D247" s="265" t="s">
        <v>169</v>
      </c>
      <c r="E247" s="276" t="s">
        <v>1</v>
      </c>
      <c r="F247" s="277" t="s">
        <v>638</v>
      </c>
      <c r="G247" s="275"/>
      <c r="H247" s="278">
        <v>1</v>
      </c>
      <c r="I247" s="279"/>
      <c r="J247" s="275"/>
      <c r="K247" s="275"/>
      <c r="L247" s="280"/>
      <c r="M247" s="281"/>
      <c r="N247" s="282"/>
      <c r="O247" s="282"/>
      <c r="P247" s="282"/>
      <c r="Q247" s="282"/>
      <c r="R247" s="282"/>
      <c r="S247" s="282"/>
      <c r="T247" s="28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84" t="s">
        <v>169</v>
      </c>
      <c r="AU247" s="284" t="s">
        <v>84</v>
      </c>
      <c r="AV247" s="14" t="s">
        <v>84</v>
      </c>
      <c r="AW247" s="14" t="s">
        <v>30</v>
      </c>
      <c r="AX247" s="14" t="s">
        <v>75</v>
      </c>
      <c r="AY247" s="284" t="s">
        <v>160</v>
      </c>
    </row>
    <row r="248" s="15" customFormat="1">
      <c r="A248" s="15"/>
      <c r="B248" s="285"/>
      <c r="C248" s="286"/>
      <c r="D248" s="265" t="s">
        <v>169</v>
      </c>
      <c r="E248" s="287" t="s">
        <v>1</v>
      </c>
      <c r="F248" s="288" t="s">
        <v>172</v>
      </c>
      <c r="G248" s="286"/>
      <c r="H248" s="289">
        <v>1</v>
      </c>
      <c r="I248" s="290"/>
      <c r="J248" s="286"/>
      <c r="K248" s="286"/>
      <c r="L248" s="291"/>
      <c r="M248" s="292"/>
      <c r="N248" s="293"/>
      <c r="O248" s="293"/>
      <c r="P248" s="293"/>
      <c r="Q248" s="293"/>
      <c r="R248" s="293"/>
      <c r="S248" s="293"/>
      <c r="T248" s="294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95" t="s">
        <v>169</v>
      </c>
      <c r="AU248" s="295" t="s">
        <v>84</v>
      </c>
      <c r="AV248" s="15" t="s">
        <v>167</v>
      </c>
      <c r="AW248" s="15" t="s">
        <v>30</v>
      </c>
      <c r="AX248" s="15" t="s">
        <v>82</v>
      </c>
      <c r="AY248" s="295" t="s">
        <v>160</v>
      </c>
    </row>
    <row r="249" s="2" customFormat="1" ht="24.15" customHeight="1">
      <c r="A249" s="41"/>
      <c r="B249" s="42"/>
      <c r="C249" s="307" t="s">
        <v>334</v>
      </c>
      <c r="D249" s="307" t="s">
        <v>291</v>
      </c>
      <c r="E249" s="308" t="s">
        <v>639</v>
      </c>
      <c r="F249" s="309" t="s">
        <v>640</v>
      </c>
      <c r="G249" s="310" t="s">
        <v>326</v>
      </c>
      <c r="H249" s="311">
        <v>1</v>
      </c>
      <c r="I249" s="312"/>
      <c r="J249" s="313">
        <f>ROUND(I249*H249,2)</f>
        <v>0</v>
      </c>
      <c r="K249" s="309" t="s">
        <v>1</v>
      </c>
      <c r="L249" s="314"/>
      <c r="M249" s="315" t="s">
        <v>1</v>
      </c>
      <c r="N249" s="316" t="s">
        <v>40</v>
      </c>
      <c r="O249" s="94"/>
      <c r="P249" s="260">
        <f>O249*H249</f>
        <v>0</v>
      </c>
      <c r="Q249" s="260">
        <v>0</v>
      </c>
      <c r="R249" s="260">
        <f>Q249*H249</f>
        <v>0</v>
      </c>
      <c r="S249" s="260">
        <v>0</v>
      </c>
      <c r="T249" s="261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62" t="s">
        <v>221</v>
      </c>
      <c r="AT249" s="262" t="s">
        <v>291</v>
      </c>
      <c r="AU249" s="262" t="s">
        <v>84</v>
      </c>
      <c r="AY249" s="18" t="s">
        <v>160</v>
      </c>
      <c r="BE249" s="154">
        <f>IF(N249="základní",J249,0)</f>
        <v>0</v>
      </c>
      <c r="BF249" s="154">
        <f>IF(N249="snížená",J249,0)</f>
        <v>0</v>
      </c>
      <c r="BG249" s="154">
        <f>IF(N249="zákl. přenesená",J249,0)</f>
        <v>0</v>
      </c>
      <c r="BH249" s="154">
        <f>IF(N249="sníž. přenesená",J249,0)</f>
        <v>0</v>
      </c>
      <c r="BI249" s="154">
        <f>IF(N249="nulová",J249,0)</f>
        <v>0</v>
      </c>
      <c r="BJ249" s="18" t="s">
        <v>82</v>
      </c>
      <c r="BK249" s="154">
        <f>ROUND(I249*H249,2)</f>
        <v>0</v>
      </c>
      <c r="BL249" s="18" t="s">
        <v>167</v>
      </c>
      <c r="BM249" s="262" t="s">
        <v>641</v>
      </c>
    </row>
    <row r="250" s="14" customFormat="1">
      <c r="A250" s="14"/>
      <c r="B250" s="274"/>
      <c r="C250" s="275"/>
      <c r="D250" s="265" t="s">
        <v>169</v>
      </c>
      <c r="E250" s="276" t="s">
        <v>1</v>
      </c>
      <c r="F250" s="277" t="s">
        <v>638</v>
      </c>
      <c r="G250" s="275"/>
      <c r="H250" s="278">
        <v>1</v>
      </c>
      <c r="I250" s="279"/>
      <c r="J250" s="275"/>
      <c r="K250" s="275"/>
      <c r="L250" s="280"/>
      <c r="M250" s="281"/>
      <c r="N250" s="282"/>
      <c r="O250" s="282"/>
      <c r="P250" s="282"/>
      <c r="Q250" s="282"/>
      <c r="R250" s="282"/>
      <c r="S250" s="282"/>
      <c r="T250" s="28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84" t="s">
        <v>169</v>
      </c>
      <c r="AU250" s="284" t="s">
        <v>84</v>
      </c>
      <c r="AV250" s="14" t="s">
        <v>84</v>
      </c>
      <c r="AW250" s="14" t="s">
        <v>30</v>
      </c>
      <c r="AX250" s="14" t="s">
        <v>75</v>
      </c>
      <c r="AY250" s="284" t="s">
        <v>160</v>
      </c>
    </row>
    <row r="251" s="15" customFormat="1">
      <c r="A251" s="15"/>
      <c r="B251" s="285"/>
      <c r="C251" s="286"/>
      <c r="D251" s="265" t="s">
        <v>169</v>
      </c>
      <c r="E251" s="287" t="s">
        <v>1</v>
      </c>
      <c r="F251" s="288" t="s">
        <v>172</v>
      </c>
      <c r="G251" s="286"/>
      <c r="H251" s="289">
        <v>1</v>
      </c>
      <c r="I251" s="290"/>
      <c r="J251" s="286"/>
      <c r="K251" s="286"/>
      <c r="L251" s="291"/>
      <c r="M251" s="292"/>
      <c r="N251" s="293"/>
      <c r="O251" s="293"/>
      <c r="P251" s="293"/>
      <c r="Q251" s="293"/>
      <c r="R251" s="293"/>
      <c r="S251" s="293"/>
      <c r="T251" s="294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95" t="s">
        <v>169</v>
      </c>
      <c r="AU251" s="295" t="s">
        <v>84</v>
      </c>
      <c r="AV251" s="15" t="s">
        <v>167</v>
      </c>
      <c r="AW251" s="15" t="s">
        <v>30</v>
      </c>
      <c r="AX251" s="15" t="s">
        <v>82</v>
      </c>
      <c r="AY251" s="295" t="s">
        <v>160</v>
      </c>
    </row>
    <row r="252" s="2" customFormat="1" ht="24.15" customHeight="1">
      <c r="A252" s="41"/>
      <c r="B252" s="42"/>
      <c r="C252" s="251" t="s">
        <v>342</v>
      </c>
      <c r="D252" s="251" t="s">
        <v>162</v>
      </c>
      <c r="E252" s="252" t="s">
        <v>419</v>
      </c>
      <c r="F252" s="253" t="s">
        <v>420</v>
      </c>
      <c r="G252" s="254" t="s">
        <v>184</v>
      </c>
      <c r="H252" s="255">
        <v>10.5</v>
      </c>
      <c r="I252" s="256"/>
      <c r="J252" s="257">
        <f>ROUND(I252*H252,2)</f>
        <v>0</v>
      </c>
      <c r="K252" s="253" t="s">
        <v>627</v>
      </c>
      <c r="L252" s="44"/>
      <c r="M252" s="258" t="s">
        <v>1</v>
      </c>
      <c r="N252" s="259" t="s">
        <v>40</v>
      </c>
      <c r="O252" s="94"/>
      <c r="P252" s="260">
        <f>O252*H252</f>
        <v>0</v>
      </c>
      <c r="Q252" s="260">
        <v>0</v>
      </c>
      <c r="R252" s="260">
        <f>Q252*H252</f>
        <v>0</v>
      </c>
      <c r="S252" s="260">
        <v>0</v>
      </c>
      <c r="T252" s="261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62" t="s">
        <v>167</v>
      </c>
      <c r="AT252" s="262" t="s">
        <v>162</v>
      </c>
      <c r="AU252" s="262" t="s">
        <v>84</v>
      </c>
      <c r="AY252" s="18" t="s">
        <v>160</v>
      </c>
      <c r="BE252" s="154">
        <f>IF(N252="základní",J252,0)</f>
        <v>0</v>
      </c>
      <c r="BF252" s="154">
        <f>IF(N252="snížená",J252,0)</f>
        <v>0</v>
      </c>
      <c r="BG252" s="154">
        <f>IF(N252="zákl. přenesená",J252,0)</f>
        <v>0</v>
      </c>
      <c r="BH252" s="154">
        <f>IF(N252="sníž. přenesená",J252,0)</f>
        <v>0</v>
      </c>
      <c r="BI252" s="154">
        <f>IF(N252="nulová",J252,0)</f>
        <v>0</v>
      </c>
      <c r="BJ252" s="18" t="s">
        <v>82</v>
      </c>
      <c r="BK252" s="154">
        <f>ROUND(I252*H252,2)</f>
        <v>0</v>
      </c>
      <c r="BL252" s="18" t="s">
        <v>167</v>
      </c>
      <c r="BM252" s="262" t="s">
        <v>642</v>
      </c>
    </row>
    <row r="253" s="14" customFormat="1">
      <c r="A253" s="14"/>
      <c r="B253" s="274"/>
      <c r="C253" s="275"/>
      <c r="D253" s="265" t="s">
        <v>169</v>
      </c>
      <c r="E253" s="276" t="s">
        <v>1</v>
      </c>
      <c r="F253" s="277" t="s">
        <v>615</v>
      </c>
      <c r="G253" s="275"/>
      <c r="H253" s="278">
        <v>10.5</v>
      </c>
      <c r="I253" s="279"/>
      <c r="J253" s="275"/>
      <c r="K253" s="275"/>
      <c r="L253" s="280"/>
      <c r="M253" s="281"/>
      <c r="N253" s="282"/>
      <c r="O253" s="282"/>
      <c r="P253" s="282"/>
      <c r="Q253" s="282"/>
      <c r="R253" s="282"/>
      <c r="S253" s="282"/>
      <c r="T253" s="28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84" t="s">
        <v>169</v>
      </c>
      <c r="AU253" s="284" t="s">
        <v>84</v>
      </c>
      <c r="AV253" s="14" t="s">
        <v>84</v>
      </c>
      <c r="AW253" s="14" t="s">
        <v>30</v>
      </c>
      <c r="AX253" s="14" t="s">
        <v>75</v>
      </c>
      <c r="AY253" s="284" t="s">
        <v>160</v>
      </c>
    </row>
    <row r="254" s="15" customFormat="1">
      <c r="A254" s="15"/>
      <c r="B254" s="285"/>
      <c r="C254" s="286"/>
      <c r="D254" s="265" t="s">
        <v>169</v>
      </c>
      <c r="E254" s="287" t="s">
        <v>1</v>
      </c>
      <c r="F254" s="288" t="s">
        <v>172</v>
      </c>
      <c r="G254" s="286"/>
      <c r="H254" s="289">
        <v>10.5</v>
      </c>
      <c r="I254" s="290"/>
      <c r="J254" s="286"/>
      <c r="K254" s="286"/>
      <c r="L254" s="291"/>
      <c r="M254" s="292"/>
      <c r="N254" s="293"/>
      <c r="O254" s="293"/>
      <c r="P254" s="293"/>
      <c r="Q254" s="293"/>
      <c r="R254" s="293"/>
      <c r="S254" s="293"/>
      <c r="T254" s="294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95" t="s">
        <v>169</v>
      </c>
      <c r="AU254" s="295" t="s">
        <v>84</v>
      </c>
      <c r="AV254" s="15" t="s">
        <v>167</v>
      </c>
      <c r="AW254" s="15" t="s">
        <v>30</v>
      </c>
      <c r="AX254" s="15" t="s">
        <v>82</v>
      </c>
      <c r="AY254" s="295" t="s">
        <v>160</v>
      </c>
    </row>
    <row r="255" s="2" customFormat="1" ht="14.4" customHeight="1">
      <c r="A255" s="41"/>
      <c r="B255" s="42"/>
      <c r="C255" s="251" t="s">
        <v>347</v>
      </c>
      <c r="D255" s="251" t="s">
        <v>162</v>
      </c>
      <c r="E255" s="252" t="s">
        <v>423</v>
      </c>
      <c r="F255" s="253" t="s">
        <v>424</v>
      </c>
      <c r="G255" s="254" t="s">
        <v>184</v>
      </c>
      <c r="H255" s="255">
        <v>10.5</v>
      </c>
      <c r="I255" s="256"/>
      <c r="J255" s="257">
        <f>ROUND(I255*H255,2)</f>
        <v>0</v>
      </c>
      <c r="K255" s="253" t="s">
        <v>627</v>
      </c>
      <c r="L255" s="44"/>
      <c r="M255" s="258" t="s">
        <v>1</v>
      </c>
      <c r="N255" s="259" t="s">
        <v>40</v>
      </c>
      <c r="O255" s="94"/>
      <c r="P255" s="260">
        <f>O255*H255</f>
        <v>0</v>
      </c>
      <c r="Q255" s="260">
        <v>0</v>
      </c>
      <c r="R255" s="260">
        <f>Q255*H255</f>
        <v>0</v>
      </c>
      <c r="S255" s="260">
        <v>0</v>
      </c>
      <c r="T255" s="261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62" t="s">
        <v>167</v>
      </c>
      <c r="AT255" s="262" t="s">
        <v>162</v>
      </c>
      <c r="AU255" s="262" t="s">
        <v>84</v>
      </c>
      <c r="AY255" s="18" t="s">
        <v>160</v>
      </c>
      <c r="BE255" s="154">
        <f>IF(N255="základní",J255,0)</f>
        <v>0</v>
      </c>
      <c r="BF255" s="154">
        <f>IF(N255="snížená",J255,0)</f>
        <v>0</v>
      </c>
      <c r="BG255" s="154">
        <f>IF(N255="zákl. přenesená",J255,0)</f>
        <v>0</v>
      </c>
      <c r="BH255" s="154">
        <f>IF(N255="sníž. přenesená",J255,0)</f>
        <v>0</v>
      </c>
      <c r="BI255" s="154">
        <f>IF(N255="nulová",J255,0)</f>
        <v>0</v>
      </c>
      <c r="BJ255" s="18" t="s">
        <v>82</v>
      </c>
      <c r="BK255" s="154">
        <f>ROUND(I255*H255,2)</f>
        <v>0</v>
      </c>
      <c r="BL255" s="18" t="s">
        <v>167</v>
      </c>
      <c r="BM255" s="262" t="s">
        <v>643</v>
      </c>
    </row>
    <row r="256" s="14" customFormat="1">
      <c r="A256" s="14"/>
      <c r="B256" s="274"/>
      <c r="C256" s="275"/>
      <c r="D256" s="265" t="s">
        <v>169</v>
      </c>
      <c r="E256" s="276" t="s">
        <v>1</v>
      </c>
      <c r="F256" s="277" t="s">
        <v>615</v>
      </c>
      <c r="G256" s="275"/>
      <c r="H256" s="278">
        <v>10.5</v>
      </c>
      <c r="I256" s="279"/>
      <c r="J256" s="275"/>
      <c r="K256" s="275"/>
      <c r="L256" s="280"/>
      <c r="M256" s="281"/>
      <c r="N256" s="282"/>
      <c r="O256" s="282"/>
      <c r="P256" s="282"/>
      <c r="Q256" s="282"/>
      <c r="R256" s="282"/>
      <c r="S256" s="282"/>
      <c r="T256" s="28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84" t="s">
        <v>169</v>
      </c>
      <c r="AU256" s="284" t="s">
        <v>84</v>
      </c>
      <c r="AV256" s="14" t="s">
        <v>84</v>
      </c>
      <c r="AW256" s="14" t="s">
        <v>30</v>
      </c>
      <c r="AX256" s="14" t="s">
        <v>75</v>
      </c>
      <c r="AY256" s="284" t="s">
        <v>160</v>
      </c>
    </row>
    <row r="257" s="15" customFormat="1">
      <c r="A257" s="15"/>
      <c r="B257" s="285"/>
      <c r="C257" s="286"/>
      <c r="D257" s="265" t="s">
        <v>169</v>
      </c>
      <c r="E257" s="287" t="s">
        <v>1</v>
      </c>
      <c r="F257" s="288" t="s">
        <v>172</v>
      </c>
      <c r="G257" s="286"/>
      <c r="H257" s="289">
        <v>10.5</v>
      </c>
      <c r="I257" s="290"/>
      <c r="J257" s="286"/>
      <c r="K257" s="286"/>
      <c r="L257" s="291"/>
      <c r="M257" s="292"/>
      <c r="N257" s="293"/>
      <c r="O257" s="293"/>
      <c r="P257" s="293"/>
      <c r="Q257" s="293"/>
      <c r="R257" s="293"/>
      <c r="S257" s="293"/>
      <c r="T257" s="294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95" t="s">
        <v>169</v>
      </c>
      <c r="AU257" s="295" t="s">
        <v>84</v>
      </c>
      <c r="AV257" s="15" t="s">
        <v>167</v>
      </c>
      <c r="AW257" s="15" t="s">
        <v>30</v>
      </c>
      <c r="AX257" s="15" t="s">
        <v>82</v>
      </c>
      <c r="AY257" s="295" t="s">
        <v>160</v>
      </c>
    </row>
    <row r="258" s="2" customFormat="1" ht="37.8" customHeight="1">
      <c r="A258" s="41"/>
      <c r="B258" s="42"/>
      <c r="C258" s="251" t="s">
        <v>351</v>
      </c>
      <c r="D258" s="251" t="s">
        <v>162</v>
      </c>
      <c r="E258" s="252" t="s">
        <v>644</v>
      </c>
      <c r="F258" s="253" t="s">
        <v>645</v>
      </c>
      <c r="G258" s="254" t="s">
        <v>326</v>
      </c>
      <c r="H258" s="255">
        <v>1</v>
      </c>
      <c r="I258" s="256"/>
      <c r="J258" s="257">
        <f>ROUND(I258*H258,2)</f>
        <v>0</v>
      </c>
      <c r="K258" s="253" t="s">
        <v>166</v>
      </c>
      <c r="L258" s="44"/>
      <c r="M258" s="258" t="s">
        <v>1</v>
      </c>
      <c r="N258" s="259" t="s">
        <v>40</v>
      </c>
      <c r="O258" s="94"/>
      <c r="P258" s="260">
        <f>O258*H258</f>
        <v>0</v>
      </c>
      <c r="Q258" s="260">
        <v>0.43786000000000003</v>
      </c>
      <c r="R258" s="260">
        <f>Q258*H258</f>
        <v>0.43786000000000003</v>
      </c>
      <c r="S258" s="260">
        <v>0</v>
      </c>
      <c r="T258" s="261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62" t="s">
        <v>167</v>
      </c>
      <c r="AT258" s="262" t="s">
        <v>162</v>
      </c>
      <c r="AU258" s="262" t="s">
        <v>84</v>
      </c>
      <c r="AY258" s="18" t="s">
        <v>160</v>
      </c>
      <c r="BE258" s="154">
        <f>IF(N258="základní",J258,0)</f>
        <v>0</v>
      </c>
      <c r="BF258" s="154">
        <f>IF(N258="snížená",J258,0)</f>
        <v>0</v>
      </c>
      <c r="BG258" s="154">
        <f>IF(N258="zákl. přenesená",J258,0)</f>
        <v>0</v>
      </c>
      <c r="BH258" s="154">
        <f>IF(N258="sníž. přenesená",J258,0)</f>
        <v>0</v>
      </c>
      <c r="BI258" s="154">
        <f>IF(N258="nulová",J258,0)</f>
        <v>0</v>
      </c>
      <c r="BJ258" s="18" t="s">
        <v>82</v>
      </c>
      <c r="BK258" s="154">
        <f>ROUND(I258*H258,2)</f>
        <v>0</v>
      </c>
      <c r="BL258" s="18" t="s">
        <v>167</v>
      </c>
      <c r="BM258" s="262" t="s">
        <v>646</v>
      </c>
    </row>
    <row r="259" s="14" customFormat="1">
      <c r="A259" s="14"/>
      <c r="B259" s="274"/>
      <c r="C259" s="275"/>
      <c r="D259" s="265" t="s">
        <v>169</v>
      </c>
      <c r="E259" s="276" t="s">
        <v>1</v>
      </c>
      <c r="F259" s="277" t="s">
        <v>647</v>
      </c>
      <c r="G259" s="275"/>
      <c r="H259" s="278">
        <v>1</v>
      </c>
      <c r="I259" s="279"/>
      <c r="J259" s="275"/>
      <c r="K259" s="275"/>
      <c r="L259" s="280"/>
      <c r="M259" s="281"/>
      <c r="N259" s="282"/>
      <c r="O259" s="282"/>
      <c r="P259" s="282"/>
      <c r="Q259" s="282"/>
      <c r="R259" s="282"/>
      <c r="S259" s="282"/>
      <c r="T259" s="28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84" t="s">
        <v>169</v>
      </c>
      <c r="AU259" s="284" t="s">
        <v>84</v>
      </c>
      <c r="AV259" s="14" t="s">
        <v>84</v>
      </c>
      <c r="AW259" s="14" t="s">
        <v>30</v>
      </c>
      <c r="AX259" s="14" t="s">
        <v>75</v>
      </c>
      <c r="AY259" s="284" t="s">
        <v>160</v>
      </c>
    </row>
    <row r="260" s="15" customFormat="1">
      <c r="A260" s="15"/>
      <c r="B260" s="285"/>
      <c r="C260" s="286"/>
      <c r="D260" s="265" t="s">
        <v>169</v>
      </c>
      <c r="E260" s="287" t="s">
        <v>1</v>
      </c>
      <c r="F260" s="288" t="s">
        <v>630</v>
      </c>
      <c r="G260" s="286"/>
      <c r="H260" s="289">
        <v>1</v>
      </c>
      <c r="I260" s="290"/>
      <c r="J260" s="286"/>
      <c r="K260" s="286"/>
      <c r="L260" s="291"/>
      <c r="M260" s="292"/>
      <c r="N260" s="293"/>
      <c r="O260" s="293"/>
      <c r="P260" s="293"/>
      <c r="Q260" s="293"/>
      <c r="R260" s="293"/>
      <c r="S260" s="293"/>
      <c r="T260" s="294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95" t="s">
        <v>169</v>
      </c>
      <c r="AU260" s="295" t="s">
        <v>84</v>
      </c>
      <c r="AV260" s="15" t="s">
        <v>167</v>
      </c>
      <c r="AW260" s="15" t="s">
        <v>30</v>
      </c>
      <c r="AX260" s="15" t="s">
        <v>82</v>
      </c>
      <c r="AY260" s="295" t="s">
        <v>160</v>
      </c>
    </row>
    <row r="261" s="2" customFormat="1" ht="14.4" customHeight="1">
      <c r="A261" s="41"/>
      <c r="B261" s="42"/>
      <c r="C261" s="307" t="s">
        <v>356</v>
      </c>
      <c r="D261" s="307" t="s">
        <v>291</v>
      </c>
      <c r="E261" s="308" t="s">
        <v>648</v>
      </c>
      <c r="F261" s="309" t="s">
        <v>649</v>
      </c>
      <c r="G261" s="310" t="s">
        <v>326</v>
      </c>
      <c r="H261" s="311">
        <v>1</v>
      </c>
      <c r="I261" s="312"/>
      <c r="J261" s="313">
        <f>ROUND(I261*H261,2)</f>
        <v>0</v>
      </c>
      <c r="K261" s="309" t="s">
        <v>166</v>
      </c>
      <c r="L261" s="314"/>
      <c r="M261" s="315" t="s">
        <v>1</v>
      </c>
      <c r="N261" s="316" t="s">
        <v>40</v>
      </c>
      <c r="O261" s="94"/>
      <c r="P261" s="260">
        <f>O261*H261</f>
        <v>0</v>
      </c>
      <c r="Q261" s="260">
        <v>0.086999999999999994</v>
      </c>
      <c r="R261" s="260">
        <f>Q261*H261</f>
        <v>0.086999999999999994</v>
      </c>
      <c r="S261" s="260">
        <v>0</v>
      </c>
      <c r="T261" s="261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62" t="s">
        <v>221</v>
      </c>
      <c r="AT261" s="262" t="s">
        <v>291</v>
      </c>
      <c r="AU261" s="262" t="s">
        <v>84</v>
      </c>
      <c r="AY261" s="18" t="s">
        <v>160</v>
      </c>
      <c r="BE261" s="154">
        <f>IF(N261="základní",J261,0)</f>
        <v>0</v>
      </c>
      <c r="BF261" s="154">
        <f>IF(N261="snížená",J261,0)</f>
        <v>0</v>
      </c>
      <c r="BG261" s="154">
        <f>IF(N261="zákl. přenesená",J261,0)</f>
        <v>0</v>
      </c>
      <c r="BH261" s="154">
        <f>IF(N261="sníž. přenesená",J261,0)</f>
        <v>0</v>
      </c>
      <c r="BI261" s="154">
        <f>IF(N261="nulová",J261,0)</f>
        <v>0</v>
      </c>
      <c r="BJ261" s="18" t="s">
        <v>82</v>
      </c>
      <c r="BK261" s="154">
        <f>ROUND(I261*H261,2)</f>
        <v>0</v>
      </c>
      <c r="BL261" s="18" t="s">
        <v>167</v>
      </c>
      <c r="BM261" s="262" t="s">
        <v>650</v>
      </c>
    </row>
    <row r="262" s="2" customFormat="1" ht="24.15" customHeight="1">
      <c r="A262" s="41"/>
      <c r="B262" s="42"/>
      <c r="C262" s="251" t="s">
        <v>360</v>
      </c>
      <c r="D262" s="251" t="s">
        <v>162</v>
      </c>
      <c r="E262" s="252" t="s">
        <v>431</v>
      </c>
      <c r="F262" s="253" t="s">
        <v>432</v>
      </c>
      <c r="G262" s="254" t="s">
        <v>326</v>
      </c>
      <c r="H262" s="255">
        <v>1</v>
      </c>
      <c r="I262" s="256"/>
      <c r="J262" s="257">
        <f>ROUND(I262*H262,2)</f>
        <v>0</v>
      </c>
      <c r="K262" s="253" t="s">
        <v>1</v>
      </c>
      <c r="L262" s="44"/>
      <c r="M262" s="258" t="s">
        <v>1</v>
      </c>
      <c r="N262" s="259" t="s">
        <v>40</v>
      </c>
      <c r="O262" s="94"/>
      <c r="P262" s="260">
        <f>O262*H262</f>
        <v>0</v>
      </c>
      <c r="Q262" s="260">
        <v>0.00015799999999999999</v>
      </c>
      <c r="R262" s="260">
        <f>Q262*H262</f>
        <v>0.00015799999999999999</v>
      </c>
      <c r="S262" s="260">
        <v>0</v>
      </c>
      <c r="T262" s="261">
        <f>S262*H262</f>
        <v>0</v>
      </c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R262" s="262" t="s">
        <v>167</v>
      </c>
      <c r="AT262" s="262" t="s">
        <v>162</v>
      </c>
      <c r="AU262" s="262" t="s">
        <v>84</v>
      </c>
      <c r="AY262" s="18" t="s">
        <v>160</v>
      </c>
      <c r="BE262" s="154">
        <f>IF(N262="základní",J262,0)</f>
        <v>0</v>
      </c>
      <c r="BF262" s="154">
        <f>IF(N262="snížená",J262,0)</f>
        <v>0</v>
      </c>
      <c r="BG262" s="154">
        <f>IF(N262="zákl. přenesená",J262,0)</f>
        <v>0</v>
      </c>
      <c r="BH262" s="154">
        <f>IF(N262="sníž. přenesená",J262,0)</f>
        <v>0</v>
      </c>
      <c r="BI262" s="154">
        <f>IF(N262="nulová",J262,0)</f>
        <v>0</v>
      </c>
      <c r="BJ262" s="18" t="s">
        <v>82</v>
      </c>
      <c r="BK262" s="154">
        <f>ROUND(I262*H262,2)</f>
        <v>0</v>
      </c>
      <c r="BL262" s="18" t="s">
        <v>167</v>
      </c>
      <c r="BM262" s="262" t="s">
        <v>651</v>
      </c>
    </row>
    <row r="263" s="14" customFormat="1">
      <c r="A263" s="14"/>
      <c r="B263" s="274"/>
      <c r="C263" s="275"/>
      <c r="D263" s="265" t="s">
        <v>169</v>
      </c>
      <c r="E263" s="276" t="s">
        <v>1</v>
      </c>
      <c r="F263" s="277" t="s">
        <v>652</v>
      </c>
      <c r="G263" s="275"/>
      <c r="H263" s="278">
        <v>1</v>
      </c>
      <c r="I263" s="279"/>
      <c r="J263" s="275"/>
      <c r="K263" s="275"/>
      <c r="L263" s="280"/>
      <c r="M263" s="281"/>
      <c r="N263" s="282"/>
      <c r="O263" s="282"/>
      <c r="P263" s="282"/>
      <c r="Q263" s="282"/>
      <c r="R263" s="282"/>
      <c r="S263" s="282"/>
      <c r="T263" s="28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84" t="s">
        <v>169</v>
      </c>
      <c r="AU263" s="284" t="s">
        <v>84</v>
      </c>
      <c r="AV263" s="14" t="s">
        <v>84</v>
      </c>
      <c r="AW263" s="14" t="s">
        <v>30</v>
      </c>
      <c r="AX263" s="14" t="s">
        <v>75</v>
      </c>
      <c r="AY263" s="284" t="s">
        <v>160</v>
      </c>
    </row>
    <row r="264" s="15" customFormat="1">
      <c r="A264" s="15"/>
      <c r="B264" s="285"/>
      <c r="C264" s="286"/>
      <c r="D264" s="265" t="s">
        <v>169</v>
      </c>
      <c r="E264" s="287" t="s">
        <v>1</v>
      </c>
      <c r="F264" s="288" t="s">
        <v>172</v>
      </c>
      <c r="G264" s="286"/>
      <c r="H264" s="289">
        <v>1</v>
      </c>
      <c r="I264" s="290"/>
      <c r="J264" s="286"/>
      <c r="K264" s="286"/>
      <c r="L264" s="291"/>
      <c r="M264" s="292"/>
      <c r="N264" s="293"/>
      <c r="O264" s="293"/>
      <c r="P264" s="293"/>
      <c r="Q264" s="293"/>
      <c r="R264" s="293"/>
      <c r="S264" s="293"/>
      <c r="T264" s="294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95" t="s">
        <v>169</v>
      </c>
      <c r="AU264" s="295" t="s">
        <v>84</v>
      </c>
      <c r="AV264" s="15" t="s">
        <v>167</v>
      </c>
      <c r="AW264" s="15" t="s">
        <v>30</v>
      </c>
      <c r="AX264" s="15" t="s">
        <v>82</v>
      </c>
      <c r="AY264" s="295" t="s">
        <v>160</v>
      </c>
    </row>
    <row r="265" s="2" customFormat="1" ht="14.4" customHeight="1">
      <c r="A265" s="41"/>
      <c r="B265" s="42"/>
      <c r="C265" s="307" t="s">
        <v>365</v>
      </c>
      <c r="D265" s="307" t="s">
        <v>291</v>
      </c>
      <c r="E265" s="308" t="s">
        <v>435</v>
      </c>
      <c r="F265" s="309" t="s">
        <v>436</v>
      </c>
      <c r="G265" s="310" t="s">
        <v>326</v>
      </c>
      <c r="H265" s="311">
        <v>1</v>
      </c>
      <c r="I265" s="312"/>
      <c r="J265" s="313">
        <f>ROUND(I265*H265,2)</f>
        <v>0</v>
      </c>
      <c r="K265" s="309" t="s">
        <v>1</v>
      </c>
      <c r="L265" s="314"/>
      <c r="M265" s="315" t="s">
        <v>1</v>
      </c>
      <c r="N265" s="316" t="s">
        <v>40</v>
      </c>
      <c r="O265" s="94"/>
      <c r="P265" s="260">
        <f>O265*H265</f>
        <v>0</v>
      </c>
      <c r="Q265" s="260">
        <v>0.00050000000000000001</v>
      </c>
      <c r="R265" s="260">
        <f>Q265*H265</f>
        <v>0.00050000000000000001</v>
      </c>
      <c r="S265" s="260">
        <v>0</v>
      </c>
      <c r="T265" s="261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62" t="s">
        <v>221</v>
      </c>
      <c r="AT265" s="262" t="s">
        <v>291</v>
      </c>
      <c r="AU265" s="262" t="s">
        <v>84</v>
      </c>
      <c r="AY265" s="18" t="s">
        <v>160</v>
      </c>
      <c r="BE265" s="154">
        <f>IF(N265="základní",J265,0)</f>
        <v>0</v>
      </c>
      <c r="BF265" s="154">
        <f>IF(N265="snížená",J265,0)</f>
        <v>0</v>
      </c>
      <c r="BG265" s="154">
        <f>IF(N265="zákl. přenesená",J265,0)</f>
        <v>0</v>
      </c>
      <c r="BH265" s="154">
        <f>IF(N265="sníž. přenesená",J265,0)</f>
        <v>0</v>
      </c>
      <c r="BI265" s="154">
        <f>IF(N265="nulová",J265,0)</f>
        <v>0</v>
      </c>
      <c r="BJ265" s="18" t="s">
        <v>82</v>
      </c>
      <c r="BK265" s="154">
        <f>ROUND(I265*H265,2)</f>
        <v>0</v>
      </c>
      <c r="BL265" s="18" t="s">
        <v>167</v>
      </c>
      <c r="BM265" s="262" t="s">
        <v>653</v>
      </c>
    </row>
    <row r="266" s="14" customFormat="1">
      <c r="A266" s="14"/>
      <c r="B266" s="274"/>
      <c r="C266" s="275"/>
      <c r="D266" s="265" t="s">
        <v>169</v>
      </c>
      <c r="E266" s="276" t="s">
        <v>1</v>
      </c>
      <c r="F266" s="277" t="s">
        <v>652</v>
      </c>
      <c r="G266" s="275"/>
      <c r="H266" s="278">
        <v>1</v>
      </c>
      <c r="I266" s="279"/>
      <c r="J266" s="275"/>
      <c r="K266" s="275"/>
      <c r="L266" s="280"/>
      <c r="M266" s="281"/>
      <c r="N266" s="282"/>
      <c r="O266" s="282"/>
      <c r="P266" s="282"/>
      <c r="Q266" s="282"/>
      <c r="R266" s="282"/>
      <c r="S266" s="282"/>
      <c r="T266" s="283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84" t="s">
        <v>169</v>
      </c>
      <c r="AU266" s="284" t="s">
        <v>84</v>
      </c>
      <c r="AV266" s="14" t="s">
        <v>84</v>
      </c>
      <c r="AW266" s="14" t="s">
        <v>30</v>
      </c>
      <c r="AX266" s="14" t="s">
        <v>75</v>
      </c>
      <c r="AY266" s="284" t="s">
        <v>160</v>
      </c>
    </row>
    <row r="267" s="15" customFormat="1">
      <c r="A267" s="15"/>
      <c r="B267" s="285"/>
      <c r="C267" s="286"/>
      <c r="D267" s="265" t="s">
        <v>169</v>
      </c>
      <c r="E267" s="287" t="s">
        <v>1</v>
      </c>
      <c r="F267" s="288" t="s">
        <v>172</v>
      </c>
      <c r="G267" s="286"/>
      <c r="H267" s="289">
        <v>1</v>
      </c>
      <c r="I267" s="290"/>
      <c r="J267" s="286"/>
      <c r="K267" s="286"/>
      <c r="L267" s="291"/>
      <c r="M267" s="292"/>
      <c r="N267" s="293"/>
      <c r="O267" s="293"/>
      <c r="P267" s="293"/>
      <c r="Q267" s="293"/>
      <c r="R267" s="293"/>
      <c r="S267" s="293"/>
      <c r="T267" s="294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95" t="s">
        <v>169</v>
      </c>
      <c r="AU267" s="295" t="s">
        <v>84</v>
      </c>
      <c r="AV267" s="15" t="s">
        <v>167</v>
      </c>
      <c r="AW267" s="15" t="s">
        <v>30</v>
      </c>
      <c r="AX267" s="15" t="s">
        <v>82</v>
      </c>
      <c r="AY267" s="295" t="s">
        <v>160</v>
      </c>
    </row>
    <row r="268" s="2" customFormat="1" ht="14.4" customHeight="1">
      <c r="A268" s="41"/>
      <c r="B268" s="42"/>
      <c r="C268" s="251" t="s">
        <v>369</v>
      </c>
      <c r="D268" s="251" t="s">
        <v>162</v>
      </c>
      <c r="E268" s="252" t="s">
        <v>439</v>
      </c>
      <c r="F268" s="253" t="s">
        <v>440</v>
      </c>
      <c r="G268" s="254" t="s">
        <v>184</v>
      </c>
      <c r="H268" s="255">
        <v>5</v>
      </c>
      <c r="I268" s="256"/>
      <c r="J268" s="257">
        <f>ROUND(I268*H268,2)</f>
        <v>0</v>
      </c>
      <c r="K268" s="253" t="s">
        <v>627</v>
      </c>
      <c r="L268" s="44"/>
      <c r="M268" s="258" t="s">
        <v>1</v>
      </c>
      <c r="N268" s="259" t="s">
        <v>40</v>
      </c>
      <c r="O268" s="94"/>
      <c r="P268" s="260">
        <f>O268*H268</f>
        <v>0</v>
      </c>
      <c r="Q268" s="260">
        <v>9.4500000000000007E-05</v>
      </c>
      <c r="R268" s="260">
        <f>Q268*H268</f>
        <v>0.00047250000000000005</v>
      </c>
      <c r="S268" s="260">
        <v>0</v>
      </c>
      <c r="T268" s="261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62" t="s">
        <v>167</v>
      </c>
      <c r="AT268" s="262" t="s">
        <v>162</v>
      </c>
      <c r="AU268" s="262" t="s">
        <v>84</v>
      </c>
      <c r="AY268" s="18" t="s">
        <v>160</v>
      </c>
      <c r="BE268" s="154">
        <f>IF(N268="základní",J268,0)</f>
        <v>0</v>
      </c>
      <c r="BF268" s="154">
        <f>IF(N268="snížená",J268,0)</f>
        <v>0</v>
      </c>
      <c r="BG268" s="154">
        <f>IF(N268="zákl. přenesená",J268,0)</f>
        <v>0</v>
      </c>
      <c r="BH268" s="154">
        <f>IF(N268="sníž. přenesená",J268,0)</f>
        <v>0</v>
      </c>
      <c r="BI268" s="154">
        <f>IF(N268="nulová",J268,0)</f>
        <v>0</v>
      </c>
      <c r="BJ268" s="18" t="s">
        <v>82</v>
      </c>
      <c r="BK268" s="154">
        <f>ROUND(I268*H268,2)</f>
        <v>0</v>
      </c>
      <c r="BL268" s="18" t="s">
        <v>167</v>
      </c>
      <c r="BM268" s="262" t="s">
        <v>654</v>
      </c>
    </row>
    <row r="269" s="14" customFormat="1">
      <c r="A269" s="14"/>
      <c r="B269" s="274"/>
      <c r="C269" s="275"/>
      <c r="D269" s="265" t="s">
        <v>169</v>
      </c>
      <c r="E269" s="276" t="s">
        <v>1</v>
      </c>
      <c r="F269" s="277" t="s">
        <v>655</v>
      </c>
      <c r="G269" s="275"/>
      <c r="H269" s="278">
        <v>5</v>
      </c>
      <c r="I269" s="279"/>
      <c r="J269" s="275"/>
      <c r="K269" s="275"/>
      <c r="L269" s="280"/>
      <c r="M269" s="281"/>
      <c r="N269" s="282"/>
      <c r="O269" s="282"/>
      <c r="P269" s="282"/>
      <c r="Q269" s="282"/>
      <c r="R269" s="282"/>
      <c r="S269" s="282"/>
      <c r="T269" s="28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84" t="s">
        <v>169</v>
      </c>
      <c r="AU269" s="284" t="s">
        <v>84</v>
      </c>
      <c r="AV269" s="14" t="s">
        <v>84</v>
      </c>
      <c r="AW269" s="14" t="s">
        <v>30</v>
      </c>
      <c r="AX269" s="14" t="s">
        <v>75</v>
      </c>
      <c r="AY269" s="284" t="s">
        <v>160</v>
      </c>
    </row>
    <row r="270" s="15" customFormat="1">
      <c r="A270" s="15"/>
      <c r="B270" s="285"/>
      <c r="C270" s="286"/>
      <c r="D270" s="265" t="s">
        <v>169</v>
      </c>
      <c r="E270" s="287" t="s">
        <v>1</v>
      </c>
      <c r="F270" s="288" t="s">
        <v>172</v>
      </c>
      <c r="G270" s="286"/>
      <c r="H270" s="289">
        <v>5</v>
      </c>
      <c r="I270" s="290"/>
      <c r="J270" s="286"/>
      <c r="K270" s="286"/>
      <c r="L270" s="291"/>
      <c r="M270" s="292"/>
      <c r="N270" s="293"/>
      <c r="O270" s="293"/>
      <c r="P270" s="293"/>
      <c r="Q270" s="293"/>
      <c r="R270" s="293"/>
      <c r="S270" s="293"/>
      <c r="T270" s="294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95" t="s">
        <v>169</v>
      </c>
      <c r="AU270" s="295" t="s">
        <v>84</v>
      </c>
      <c r="AV270" s="15" t="s">
        <v>167</v>
      </c>
      <c r="AW270" s="15" t="s">
        <v>30</v>
      </c>
      <c r="AX270" s="15" t="s">
        <v>82</v>
      </c>
      <c r="AY270" s="295" t="s">
        <v>160</v>
      </c>
    </row>
    <row r="271" s="2" customFormat="1" ht="24.15" customHeight="1">
      <c r="A271" s="41"/>
      <c r="B271" s="42"/>
      <c r="C271" s="251" t="s">
        <v>374</v>
      </c>
      <c r="D271" s="251" t="s">
        <v>162</v>
      </c>
      <c r="E271" s="252" t="s">
        <v>656</v>
      </c>
      <c r="F271" s="253" t="s">
        <v>657</v>
      </c>
      <c r="G271" s="254" t="s">
        <v>326</v>
      </c>
      <c r="H271" s="255">
        <v>2</v>
      </c>
      <c r="I271" s="256"/>
      <c r="J271" s="257">
        <f>ROUND(I271*H271,2)</f>
        <v>0</v>
      </c>
      <c r="K271" s="253" t="s">
        <v>166</v>
      </c>
      <c r="L271" s="44"/>
      <c r="M271" s="258" t="s">
        <v>1</v>
      </c>
      <c r="N271" s="259" t="s">
        <v>40</v>
      </c>
      <c r="O271" s="94"/>
      <c r="P271" s="260">
        <f>O271*H271</f>
        <v>0</v>
      </c>
      <c r="Q271" s="260">
        <v>0.00018000000000000001</v>
      </c>
      <c r="R271" s="260">
        <f>Q271*H271</f>
        <v>0.00036000000000000002</v>
      </c>
      <c r="S271" s="260">
        <v>0</v>
      </c>
      <c r="T271" s="261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62" t="s">
        <v>167</v>
      </c>
      <c r="AT271" s="262" t="s">
        <v>162</v>
      </c>
      <c r="AU271" s="262" t="s">
        <v>84</v>
      </c>
      <c r="AY271" s="18" t="s">
        <v>160</v>
      </c>
      <c r="BE271" s="154">
        <f>IF(N271="základní",J271,0)</f>
        <v>0</v>
      </c>
      <c r="BF271" s="154">
        <f>IF(N271="snížená",J271,0)</f>
        <v>0</v>
      </c>
      <c r="BG271" s="154">
        <f>IF(N271="zákl. přenesená",J271,0)</f>
        <v>0</v>
      </c>
      <c r="BH271" s="154">
        <f>IF(N271="sníž. přenesená",J271,0)</f>
        <v>0</v>
      </c>
      <c r="BI271" s="154">
        <f>IF(N271="nulová",J271,0)</f>
        <v>0</v>
      </c>
      <c r="BJ271" s="18" t="s">
        <v>82</v>
      </c>
      <c r="BK271" s="154">
        <f>ROUND(I271*H271,2)</f>
        <v>0</v>
      </c>
      <c r="BL271" s="18" t="s">
        <v>167</v>
      </c>
      <c r="BM271" s="262" t="s">
        <v>658</v>
      </c>
    </row>
    <row r="272" s="12" customFormat="1" ht="22.8" customHeight="1">
      <c r="A272" s="12"/>
      <c r="B272" s="235"/>
      <c r="C272" s="236"/>
      <c r="D272" s="237" t="s">
        <v>74</v>
      </c>
      <c r="E272" s="249" t="s">
        <v>455</v>
      </c>
      <c r="F272" s="249" t="s">
        <v>456</v>
      </c>
      <c r="G272" s="236"/>
      <c r="H272" s="236"/>
      <c r="I272" s="239"/>
      <c r="J272" s="250">
        <f>BK272</f>
        <v>0</v>
      </c>
      <c r="K272" s="236"/>
      <c r="L272" s="241"/>
      <c r="M272" s="242"/>
      <c r="N272" s="243"/>
      <c r="O272" s="243"/>
      <c r="P272" s="244">
        <f>SUM(P273:P291)</f>
        <v>0</v>
      </c>
      <c r="Q272" s="243"/>
      <c r="R272" s="244">
        <f>SUM(R273:R291)</f>
        <v>0.18403000000000003</v>
      </c>
      <c r="S272" s="243"/>
      <c r="T272" s="245">
        <f>SUM(T273:T291)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46" t="s">
        <v>82</v>
      </c>
      <c r="AT272" s="247" t="s">
        <v>74</v>
      </c>
      <c r="AU272" s="247" t="s">
        <v>82</v>
      </c>
      <c r="AY272" s="246" t="s">
        <v>160</v>
      </c>
      <c r="BK272" s="248">
        <f>SUM(BK273:BK291)</f>
        <v>0</v>
      </c>
    </row>
    <row r="273" s="2" customFormat="1" ht="14.4" customHeight="1">
      <c r="A273" s="41"/>
      <c r="B273" s="42"/>
      <c r="C273" s="251" t="s">
        <v>379</v>
      </c>
      <c r="D273" s="251" t="s">
        <v>162</v>
      </c>
      <c r="E273" s="252" t="s">
        <v>476</v>
      </c>
      <c r="F273" s="253" t="s">
        <v>477</v>
      </c>
      <c r="G273" s="254" t="s">
        <v>326</v>
      </c>
      <c r="H273" s="255">
        <v>1</v>
      </c>
      <c r="I273" s="256"/>
      <c r="J273" s="257">
        <f>ROUND(I273*H273,2)</f>
        <v>0</v>
      </c>
      <c r="K273" s="253" t="s">
        <v>1</v>
      </c>
      <c r="L273" s="44"/>
      <c r="M273" s="258" t="s">
        <v>1</v>
      </c>
      <c r="N273" s="259" t="s">
        <v>40</v>
      </c>
      <c r="O273" s="94"/>
      <c r="P273" s="260">
        <f>O273*H273</f>
        <v>0</v>
      </c>
      <c r="Q273" s="260">
        <v>0.12303</v>
      </c>
      <c r="R273" s="260">
        <f>Q273*H273</f>
        <v>0.12303</v>
      </c>
      <c r="S273" s="260">
        <v>0</v>
      </c>
      <c r="T273" s="261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62" t="s">
        <v>167</v>
      </c>
      <c r="AT273" s="262" t="s">
        <v>162</v>
      </c>
      <c r="AU273" s="262" t="s">
        <v>84</v>
      </c>
      <c r="AY273" s="18" t="s">
        <v>160</v>
      </c>
      <c r="BE273" s="154">
        <f>IF(N273="základní",J273,0)</f>
        <v>0</v>
      </c>
      <c r="BF273" s="154">
        <f>IF(N273="snížená",J273,0)</f>
        <v>0</v>
      </c>
      <c r="BG273" s="154">
        <f>IF(N273="zákl. přenesená",J273,0)</f>
        <v>0</v>
      </c>
      <c r="BH273" s="154">
        <f>IF(N273="sníž. přenesená",J273,0)</f>
        <v>0</v>
      </c>
      <c r="BI273" s="154">
        <f>IF(N273="nulová",J273,0)</f>
        <v>0</v>
      </c>
      <c r="BJ273" s="18" t="s">
        <v>82</v>
      </c>
      <c r="BK273" s="154">
        <f>ROUND(I273*H273,2)</f>
        <v>0</v>
      </c>
      <c r="BL273" s="18" t="s">
        <v>167</v>
      </c>
      <c r="BM273" s="262" t="s">
        <v>659</v>
      </c>
    </row>
    <row r="274" s="14" customFormat="1">
      <c r="A274" s="14"/>
      <c r="B274" s="274"/>
      <c r="C274" s="275"/>
      <c r="D274" s="265" t="s">
        <v>169</v>
      </c>
      <c r="E274" s="276" t="s">
        <v>1</v>
      </c>
      <c r="F274" s="277" t="s">
        <v>660</v>
      </c>
      <c r="G274" s="275"/>
      <c r="H274" s="278">
        <v>1</v>
      </c>
      <c r="I274" s="279"/>
      <c r="J274" s="275"/>
      <c r="K274" s="275"/>
      <c r="L274" s="280"/>
      <c r="M274" s="281"/>
      <c r="N274" s="282"/>
      <c r="O274" s="282"/>
      <c r="P274" s="282"/>
      <c r="Q274" s="282"/>
      <c r="R274" s="282"/>
      <c r="S274" s="282"/>
      <c r="T274" s="283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84" t="s">
        <v>169</v>
      </c>
      <c r="AU274" s="284" t="s">
        <v>84</v>
      </c>
      <c r="AV274" s="14" t="s">
        <v>84</v>
      </c>
      <c r="AW274" s="14" t="s">
        <v>30</v>
      </c>
      <c r="AX274" s="14" t="s">
        <v>75</v>
      </c>
      <c r="AY274" s="284" t="s">
        <v>160</v>
      </c>
    </row>
    <row r="275" s="15" customFormat="1">
      <c r="A275" s="15"/>
      <c r="B275" s="285"/>
      <c r="C275" s="286"/>
      <c r="D275" s="265" t="s">
        <v>169</v>
      </c>
      <c r="E275" s="287" t="s">
        <v>1</v>
      </c>
      <c r="F275" s="288" t="s">
        <v>172</v>
      </c>
      <c r="G275" s="286"/>
      <c r="H275" s="289">
        <v>1</v>
      </c>
      <c r="I275" s="290"/>
      <c r="J275" s="286"/>
      <c r="K275" s="286"/>
      <c r="L275" s="291"/>
      <c r="M275" s="292"/>
      <c r="N275" s="293"/>
      <c r="O275" s="293"/>
      <c r="P275" s="293"/>
      <c r="Q275" s="293"/>
      <c r="R275" s="293"/>
      <c r="S275" s="293"/>
      <c r="T275" s="294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95" t="s">
        <v>169</v>
      </c>
      <c r="AU275" s="295" t="s">
        <v>84</v>
      </c>
      <c r="AV275" s="15" t="s">
        <v>167</v>
      </c>
      <c r="AW275" s="15" t="s">
        <v>30</v>
      </c>
      <c r="AX275" s="15" t="s">
        <v>82</v>
      </c>
      <c r="AY275" s="295" t="s">
        <v>160</v>
      </c>
    </row>
    <row r="276" s="2" customFormat="1" ht="14.4" customHeight="1">
      <c r="A276" s="41"/>
      <c r="B276" s="42"/>
      <c r="C276" s="307" t="s">
        <v>384</v>
      </c>
      <c r="D276" s="307" t="s">
        <v>291</v>
      </c>
      <c r="E276" s="308" t="s">
        <v>481</v>
      </c>
      <c r="F276" s="309" t="s">
        <v>482</v>
      </c>
      <c r="G276" s="310" t="s">
        <v>326</v>
      </c>
      <c r="H276" s="311">
        <v>1</v>
      </c>
      <c r="I276" s="312"/>
      <c r="J276" s="313">
        <f>ROUND(I276*H276,2)</f>
        <v>0</v>
      </c>
      <c r="K276" s="309" t="s">
        <v>1</v>
      </c>
      <c r="L276" s="314"/>
      <c r="M276" s="315" t="s">
        <v>1</v>
      </c>
      <c r="N276" s="316" t="s">
        <v>40</v>
      </c>
      <c r="O276" s="94"/>
      <c r="P276" s="260">
        <f>O276*H276</f>
        <v>0</v>
      </c>
      <c r="Q276" s="260">
        <v>0.014</v>
      </c>
      <c r="R276" s="260">
        <f>Q276*H276</f>
        <v>0.014</v>
      </c>
      <c r="S276" s="260">
        <v>0</v>
      </c>
      <c r="T276" s="261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62" t="s">
        <v>221</v>
      </c>
      <c r="AT276" s="262" t="s">
        <v>291</v>
      </c>
      <c r="AU276" s="262" t="s">
        <v>84</v>
      </c>
      <c r="AY276" s="18" t="s">
        <v>160</v>
      </c>
      <c r="BE276" s="154">
        <f>IF(N276="základní",J276,0)</f>
        <v>0</v>
      </c>
      <c r="BF276" s="154">
        <f>IF(N276="snížená",J276,0)</f>
        <v>0</v>
      </c>
      <c r="BG276" s="154">
        <f>IF(N276="zákl. přenesená",J276,0)</f>
        <v>0</v>
      </c>
      <c r="BH276" s="154">
        <f>IF(N276="sníž. přenesená",J276,0)</f>
        <v>0</v>
      </c>
      <c r="BI276" s="154">
        <f>IF(N276="nulová",J276,0)</f>
        <v>0</v>
      </c>
      <c r="BJ276" s="18" t="s">
        <v>82</v>
      </c>
      <c r="BK276" s="154">
        <f>ROUND(I276*H276,2)</f>
        <v>0</v>
      </c>
      <c r="BL276" s="18" t="s">
        <v>167</v>
      </c>
      <c r="BM276" s="262" t="s">
        <v>661</v>
      </c>
    </row>
    <row r="277" s="14" customFormat="1">
      <c r="A277" s="14"/>
      <c r="B277" s="274"/>
      <c r="C277" s="275"/>
      <c r="D277" s="265" t="s">
        <v>169</v>
      </c>
      <c r="E277" s="276" t="s">
        <v>1</v>
      </c>
      <c r="F277" s="277" t="s">
        <v>662</v>
      </c>
      <c r="G277" s="275"/>
      <c r="H277" s="278">
        <v>1</v>
      </c>
      <c r="I277" s="279"/>
      <c r="J277" s="275"/>
      <c r="K277" s="275"/>
      <c r="L277" s="280"/>
      <c r="M277" s="281"/>
      <c r="N277" s="282"/>
      <c r="O277" s="282"/>
      <c r="P277" s="282"/>
      <c r="Q277" s="282"/>
      <c r="R277" s="282"/>
      <c r="S277" s="282"/>
      <c r="T277" s="28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84" t="s">
        <v>169</v>
      </c>
      <c r="AU277" s="284" t="s">
        <v>84</v>
      </c>
      <c r="AV277" s="14" t="s">
        <v>84</v>
      </c>
      <c r="AW277" s="14" t="s">
        <v>30</v>
      </c>
      <c r="AX277" s="14" t="s">
        <v>75</v>
      </c>
      <c r="AY277" s="284" t="s">
        <v>160</v>
      </c>
    </row>
    <row r="278" s="15" customFormat="1">
      <c r="A278" s="15"/>
      <c r="B278" s="285"/>
      <c r="C278" s="286"/>
      <c r="D278" s="265" t="s">
        <v>169</v>
      </c>
      <c r="E278" s="287" t="s">
        <v>1</v>
      </c>
      <c r="F278" s="288" t="s">
        <v>172</v>
      </c>
      <c r="G278" s="286"/>
      <c r="H278" s="289">
        <v>1</v>
      </c>
      <c r="I278" s="290"/>
      <c r="J278" s="286"/>
      <c r="K278" s="286"/>
      <c r="L278" s="291"/>
      <c r="M278" s="292"/>
      <c r="N278" s="293"/>
      <c r="O278" s="293"/>
      <c r="P278" s="293"/>
      <c r="Q278" s="293"/>
      <c r="R278" s="293"/>
      <c r="S278" s="293"/>
      <c r="T278" s="294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95" t="s">
        <v>169</v>
      </c>
      <c r="AU278" s="295" t="s">
        <v>84</v>
      </c>
      <c r="AV278" s="15" t="s">
        <v>167</v>
      </c>
      <c r="AW278" s="15" t="s">
        <v>30</v>
      </c>
      <c r="AX278" s="15" t="s">
        <v>82</v>
      </c>
      <c r="AY278" s="295" t="s">
        <v>160</v>
      </c>
    </row>
    <row r="279" s="2" customFormat="1" ht="14.4" customHeight="1">
      <c r="A279" s="41"/>
      <c r="B279" s="42"/>
      <c r="C279" s="307" t="s">
        <v>388</v>
      </c>
      <c r="D279" s="307" t="s">
        <v>291</v>
      </c>
      <c r="E279" s="308" t="s">
        <v>486</v>
      </c>
      <c r="F279" s="309" t="s">
        <v>487</v>
      </c>
      <c r="G279" s="310" t="s">
        <v>326</v>
      </c>
      <c r="H279" s="311">
        <v>1</v>
      </c>
      <c r="I279" s="312"/>
      <c r="J279" s="313">
        <f>ROUND(I279*H279,2)</f>
        <v>0</v>
      </c>
      <c r="K279" s="309" t="s">
        <v>1</v>
      </c>
      <c r="L279" s="314"/>
      <c r="M279" s="315" t="s">
        <v>1</v>
      </c>
      <c r="N279" s="316" t="s">
        <v>40</v>
      </c>
      <c r="O279" s="94"/>
      <c r="P279" s="260">
        <f>O279*H279</f>
        <v>0</v>
      </c>
      <c r="Q279" s="260">
        <v>0.01</v>
      </c>
      <c r="R279" s="260">
        <f>Q279*H279</f>
        <v>0.01</v>
      </c>
      <c r="S279" s="260">
        <v>0</v>
      </c>
      <c r="T279" s="261">
        <f>S279*H279</f>
        <v>0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R279" s="262" t="s">
        <v>221</v>
      </c>
      <c r="AT279" s="262" t="s">
        <v>291</v>
      </c>
      <c r="AU279" s="262" t="s">
        <v>84</v>
      </c>
      <c r="AY279" s="18" t="s">
        <v>160</v>
      </c>
      <c r="BE279" s="154">
        <f>IF(N279="základní",J279,0)</f>
        <v>0</v>
      </c>
      <c r="BF279" s="154">
        <f>IF(N279="snížená",J279,0)</f>
        <v>0</v>
      </c>
      <c r="BG279" s="154">
        <f>IF(N279="zákl. přenesená",J279,0)</f>
        <v>0</v>
      </c>
      <c r="BH279" s="154">
        <f>IF(N279="sníž. přenesená",J279,0)</f>
        <v>0</v>
      </c>
      <c r="BI279" s="154">
        <f>IF(N279="nulová",J279,0)</f>
        <v>0</v>
      </c>
      <c r="BJ279" s="18" t="s">
        <v>82</v>
      </c>
      <c r="BK279" s="154">
        <f>ROUND(I279*H279,2)</f>
        <v>0</v>
      </c>
      <c r="BL279" s="18" t="s">
        <v>167</v>
      </c>
      <c r="BM279" s="262" t="s">
        <v>663</v>
      </c>
    </row>
    <row r="280" s="14" customFormat="1">
      <c r="A280" s="14"/>
      <c r="B280" s="274"/>
      <c r="C280" s="275"/>
      <c r="D280" s="265" t="s">
        <v>169</v>
      </c>
      <c r="E280" s="276" t="s">
        <v>1</v>
      </c>
      <c r="F280" s="277" t="s">
        <v>664</v>
      </c>
      <c r="G280" s="275"/>
      <c r="H280" s="278">
        <v>1</v>
      </c>
      <c r="I280" s="279"/>
      <c r="J280" s="275"/>
      <c r="K280" s="275"/>
      <c r="L280" s="280"/>
      <c r="M280" s="281"/>
      <c r="N280" s="282"/>
      <c r="O280" s="282"/>
      <c r="P280" s="282"/>
      <c r="Q280" s="282"/>
      <c r="R280" s="282"/>
      <c r="S280" s="282"/>
      <c r="T280" s="28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84" t="s">
        <v>169</v>
      </c>
      <c r="AU280" s="284" t="s">
        <v>84</v>
      </c>
      <c r="AV280" s="14" t="s">
        <v>84</v>
      </c>
      <c r="AW280" s="14" t="s">
        <v>30</v>
      </c>
      <c r="AX280" s="14" t="s">
        <v>75</v>
      </c>
      <c r="AY280" s="284" t="s">
        <v>160</v>
      </c>
    </row>
    <row r="281" s="15" customFormat="1">
      <c r="A281" s="15"/>
      <c r="B281" s="285"/>
      <c r="C281" s="286"/>
      <c r="D281" s="265" t="s">
        <v>169</v>
      </c>
      <c r="E281" s="287" t="s">
        <v>1</v>
      </c>
      <c r="F281" s="288" t="s">
        <v>172</v>
      </c>
      <c r="G281" s="286"/>
      <c r="H281" s="289">
        <v>1</v>
      </c>
      <c r="I281" s="290"/>
      <c r="J281" s="286"/>
      <c r="K281" s="286"/>
      <c r="L281" s="291"/>
      <c r="M281" s="292"/>
      <c r="N281" s="293"/>
      <c r="O281" s="293"/>
      <c r="P281" s="293"/>
      <c r="Q281" s="293"/>
      <c r="R281" s="293"/>
      <c r="S281" s="293"/>
      <c r="T281" s="294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95" t="s">
        <v>169</v>
      </c>
      <c r="AU281" s="295" t="s">
        <v>84</v>
      </c>
      <c r="AV281" s="15" t="s">
        <v>167</v>
      </c>
      <c r="AW281" s="15" t="s">
        <v>30</v>
      </c>
      <c r="AX281" s="15" t="s">
        <v>82</v>
      </c>
      <c r="AY281" s="295" t="s">
        <v>160</v>
      </c>
    </row>
    <row r="282" s="2" customFormat="1" ht="24.15" customHeight="1">
      <c r="A282" s="41"/>
      <c r="B282" s="42"/>
      <c r="C282" s="251" t="s">
        <v>393</v>
      </c>
      <c r="D282" s="251" t="s">
        <v>162</v>
      </c>
      <c r="E282" s="252" t="s">
        <v>665</v>
      </c>
      <c r="F282" s="253" t="s">
        <v>506</v>
      </c>
      <c r="G282" s="254" t="s">
        <v>326</v>
      </c>
      <c r="H282" s="255">
        <v>1</v>
      </c>
      <c r="I282" s="256"/>
      <c r="J282" s="257">
        <f>ROUND(I282*H282,2)</f>
        <v>0</v>
      </c>
      <c r="K282" s="253" t="s">
        <v>1</v>
      </c>
      <c r="L282" s="44"/>
      <c r="M282" s="258" t="s">
        <v>1</v>
      </c>
      <c r="N282" s="259" t="s">
        <v>40</v>
      </c>
      <c r="O282" s="94"/>
      <c r="P282" s="260">
        <f>O282*H282</f>
        <v>0</v>
      </c>
      <c r="Q282" s="260">
        <v>0</v>
      </c>
      <c r="R282" s="260">
        <f>Q282*H282</f>
        <v>0</v>
      </c>
      <c r="S282" s="260">
        <v>0</v>
      </c>
      <c r="T282" s="261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62" t="s">
        <v>507</v>
      </c>
      <c r="AT282" s="262" t="s">
        <v>162</v>
      </c>
      <c r="AU282" s="262" t="s">
        <v>84</v>
      </c>
      <c r="AY282" s="18" t="s">
        <v>160</v>
      </c>
      <c r="BE282" s="154">
        <f>IF(N282="základní",J282,0)</f>
        <v>0</v>
      </c>
      <c r="BF282" s="154">
        <f>IF(N282="snížená",J282,0)</f>
        <v>0</v>
      </c>
      <c r="BG282" s="154">
        <f>IF(N282="zákl. přenesená",J282,0)</f>
        <v>0</v>
      </c>
      <c r="BH282" s="154">
        <f>IF(N282="sníž. přenesená",J282,0)</f>
        <v>0</v>
      </c>
      <c r="BI282" s="154">
        <f>IF(N282="nulová",J282,0)</f>
        <v>0</v>
      </c>
      <c r="BJ282" s="18" t="s">
        <v>82</v>
      </c>
      <c r="BK282" s="154">
        <f>ROUND(I282*H282,2)</f>
        <v>0</v>
      </c>
      <c r="BL282" s="18" t="s">
        <v>507</v>
      </c>
      <c r="BM282" s="262" t="s">
        <v>666</v>
      </c>
    </row>
    <row r="283" s="2" customFormat="1" ht="24.15" customHeight="1">
      <c r="A283" s="41"/>
      <c r="B283" s="42"/>
      <c r="C283" s="251" t="s">
        <v>398</v>
      </c>
      <c r="D283" s="251" t="s">
        <v>162</v>
      </c>
      <c r="E283" s="252" t="s">
        <v>510</v>
      </c>
      <c r="F283" s="253" t="s">
        <v>511</v>
      </c>
      <c r="G283" s="254" t="s">
        <v>326</v>
      </c>
      <c r="H283" s="255">
        <v>1</v>
      </c>
      <c r="I283" s="256"/>
      <c r="J283" s="257">
        <f>ROUND(I283*H283,2)</f>
        <v>0</v>
      </c>
      <c r="K283" s="253" t="s">
        <v>1</v>
      </c>
      <c r="L283" s="44"/>
      <c r="M283" s="258" t="s">
        <v>1</v>
      </c>
      <c r="N283" s="259" t="s">
        <v>40</v>
      </c>
      <c r="O283" s="94"/>
      <c r="P283" s="260">
        <f>O283*H283</f>
        <v>0</v>
      </c>
      <c r="Q283" s="260">
        <v>0.025000000000000001</v>
      </c>
      <c r="R283" s="260">
        <f>Q283*H283</f>
        <v>0.025000000000000001</v>
      </c>
      <c r="S283" s="260">
        <v>0</v>
      </c>
      <c r="T283" s="261">
        <f>S283*H283</f>
        <v>0</v>
      </c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R283" s="262" t="s">
        <v>167</v>
      </c>
      <c r="AT283" s="262" t="s">
        <v>162</v>
      </c>
      <c r="AU283" s="262" t="s">
        <v>84</v>
      </c>
      <c r="AY283" s="18" t="s">
        <v>160</v>
      </c>
      <c r="BE283" s="154">
        <f>IF(N283="základní",J283,0)</f>
        <v>0</v>
      </c>
      <c r="BF283" s="154">
        <f>IF(N283="snížená",J283,0)</f>
        <v>0</v>
      </c>
      <c r="BG283" s="154">
        <f>IF(N283="zákl. přenesená",J283,0)</f>
        <v>0</v>
      </c>
      <c r="BH283" s="154">
        <f>IF(N283="sníž. přenesená",J283,0)</f>
        <v>0</v>
      </c>
      <c r="BI283" s="154">
        <f>IF(N283="nulová",J283,0)</f>
        <v>0</v>
      </c>
      <c r="BJ283" s="18" t="s">
        <v>82</v>
      </c>
      <c r="BK283" s="154">
        <f>ROUND(I283*H283,2)</f>
        <v>0</v>
      </c>
      <c r="BL283" s="18" t="s">
        <v>167</v>
      </c>
      <c r="BM283" s="262" t="s">
        <v>667</v>
      </c>
    </row>
    <row r="284" s="14" customFormat="1">
      <c r="A284" s="14"/>
      <c r="B284" s="274"/>
      <c r="C284" s="275"/>
      <c r="D284" s="265" t="s">
        <v>169</v>
      </c>
      <c r="E284" s="276" t="s">
        <v>1</v>
      </c>
      <c r="F284" s="277" t="s">
        <v>668</v>
      </c>
      <c r="G284" s="275"/>
      <c r="H284" s="278">
        <v>1</v>
      </c>
      <c r="I284" s="279"/>
      <c r="J284" s="275"/>
      <c r="K284" s="275"/>
      <c r="L284" s="280"/>
      <c r="M284" s="281"/>
      <c r="N284" s="282"/>
      <c r="O284" s="282"/>
      <c r="P284" s="282"/>
      <c r="Q284" s="282"/>
      <c r="R284" s="282"/>
      <c r="S284" s="282"/>
      <c r="T284" s="283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84" t="s">
        <v>169</v>
      </c>
      <c r="AU284" s="284" t="s">
        <v>84</v>
      </c>
      <c r="AV284" s="14" t="s">
        <v>84</v>
      </c>
      <c r="AW284" s="14" t="s">
        <v>30</v>
      </c>
      <c r="AX284" s="14" t="s">
        <v>75</v>
      </c>
      <c r="AY284" s="284" t="s">
        <v>160</v>
      </c>
    </row>
    <row r="285" s="15" customFormat="1">
      <c r="A285" s="15"/>
      <c r="B285" s="285"/>
      <c r="C285" s="286"/>
      <c r="D285" s="265" t="s">
        <v>169</v>
      </c>
      <c r="E285" s="287" t="s">
        <v>1</v>
      </c>
      <c r="F285" s="288" t="s">
        <v>172</v>
      </c>
      <c r="G285" s="286"/>
      <c r="H285" s="289">
        <v>1</v>
      </c>
      <c r="I285" s="290"/>
      <c r="J285" s="286"/>
      <c r="K285" s="286"/>
      <c r="L285" s="291"/>
      <c r="M285" s="292"/>
      <c r="N285" s="293"/>
      <c r="O285" s="293"/>
      <c r="P285" s="293"/>
      <c r="Q285" s="293"/>
      <c r="R285" s="293"/>
      <c r="S285" s="293"/>
      <c r="T285" s="294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95" t="s">
        <v>169</v>
      </c>
      <c r="AU285" s="295" t="s">
        <v>84</v>
      </c>
      <c r="AV285" s="15" t="s">
        <v>167</v>
      </c>
      <c r="AW285" s="15" t="s">
        <v>30</v>
      </c>
      <c r="AX285" s="15" t="s">
        <v>82</v>
      </c>
      <c r="AY285" s="295" t="s">
        <v>160</v>
      </c>
    </row>
    <row r="286" s="2" customFormat="1" ht="37.8" customHeight="1">
      <c r="A286" s="41"/>
      <c r="B286" s="42"/>
      <c r="C286" s="251" t="s">
        <v>403</v>
      </c>
      <c r="D286" s="251" t="s">
        <v>162</v>
      </c>
      <c r="E286" s="252" t="s">
        <v>514</v>
      </c>
      <c r="F286" s="253" t="s">
        <v>515</v>
      </c>
      <c r="G286" s="254" t="s">
        <v>184</v>
      </c>
      <c r="H286" s="255">
        <v>12</v>
      </c>
      <c r="I286" s="256"/>
      <c r="J286" s="257">
        <f>ROUND(I286*H286,2)</f>
        <v>0</v>
      </c>
      <c r="K286" s="253" t="s">
        <v>1</v>
      </c>
      <c r="L286" s="44"/>
      <c r="M286" s="258" t="s">
        <v>1</v>
      </c>
      <c r="N286" s="259" t="s">
        <v>40</v>
      </c>
      <c r="O286" s="94"/>
      <c r="P286" s="260">
        <f>O286*H286</f>
        <v>0</v>
      </c>
      <c r="Q286" s="260">
        <v>0.00050000000000000001</v>
      </c>
      <c r="R286" s="260">
        <f>Q286*H286</f>
        <v>0.0060000000000000001</v>
      </c>
      <c r="S286" s="260">
        <v>0</v>
      </c>
      <c r="T286" s="261">
        <f>S286*H286</f>
        <v>0</v>
      </c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R286" s="262" t="s">
        <v>167</v>
      </c>
      <c r="AT286" s="262" t="s">
        <v>162</v>
      </c>
      <c r="AU286" s="262" t="s">
        <v>84</v>
      </c>
      <c r="AY286" s="18" t="s">
        <v>160</v>
      </c>
      <c r="BE286" s="154">
        <f>IF(N286="základní",J286,0)</f>
        <v>0</v>
      </c>
      <c r="BF286" s="154">
        <f>IF(N286="snížená",J286,0)</f>
        <v>0</v>
      </c>
      <c r="BG286" s="154">
        <f>IF(N286="zákl. přenesená",J286,0)</f>
        <v>0</v>
      </c>
      <c r="BH286" s="154">
        <f>IF(N286="sníž. přenesená",J286,0)</f>
        <v>0</v>
      </c>
      <c r="BI286" s="154">
        <f>IF(N286="nulová",J286,0)</f>
        <v>0</v>
      </c>
      <c r="BJ286" s="18" t="s">
        <v>82</v>
      </c>
      <c r="BK286" s="154">
        <f>ROUND(I286*H286,2)</f>
        <v>0</v>
      </c>
      <c r="BL286" s="18" t="s">
        <v>167</v>
      </c>
      <c r="BM286" s="262" t="s">
        <v>669</v>
      </c>
    </row>
    <row r="287" s="14" customFormat="1">
      <c r="A287" s="14"/>
      <c r="B287" s="274"/>
      <c r="C287" s="275"/>
      <c r="D287" s="265" t="s">
        <v>169</v>
      </c>
      <c r="E287" s="276" t="s">
        <v>1</v>
      </c>
      <c r="F287" s="277" t="s">
        <v>670</v>
      </c>
      <c r="G287" s="275"/>
      <c r="H287" s="278">
        <v>12</v>
      </c>
      <c r="I287" s="279"/>
      <c r="J287" s="275"/>
      <c r="K287" s="275"/>
      <c r="L287" s="280"/>
      <c r="M287" s="281"/>
      <c r="N287" s="282"/>
      <c r="O287" s="282"/>
      <c r="P287" s="282"/>
      <c r="Q287" s="282"/>
      <c r="R287" s="282"/>
      <c r="S287" s="282"/>
      <c r="T287" s="283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84" t="s">
        <v>169</v>
      </c>
      <c r="AU287" s="284" t="s">
        <v>84</v>
      </c>
      <c r="AV287" s="14" t="s">
        <v>84</v>
      </c>
      <c r="AW287" s="14" t="s">
        <v>30</v>
      </c>
      <c r="AX287" s="14" t="s">
        <v>75</v>
      </c>
      <c r="AY287" s="284" t="s">
        <v>160</v>
      </c>
    </row>
    <row r="288" s="15" customFormat="1">
      <c r="A288" s="15"/>
      <c r="B288" s="285"/>
      <c r="C288" s="286"/>
      <c r="D288" s="265" t="s">
        <v>169</v>
      </c>
      <c r="E288" s="287" t="s">
        <v>1</v>
      </c>
      <c r="F288" s="288" t="s">
        <v>172</v>
      </c>
      <c r="G288" s="286"/>
      <c r="H288" s="289">
        <v>12</v>
      </c>
      <c r="I288" s="290"/>
      <c r="J288" s="286"/>
      <c r="K288" s="286"/>
      <c r="L288" s="291"/>
      <c r="M288" s="292"/>
      <c r="N288" s="293"/>
      <c r="O288" s="293"/>
      <c r="P288" s="293"/>
      <c r="Q288" s="293"/>
      <c r="R288" s="293"/>
      <c r="S288" s="293"/>
      <c r="T288" s="294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95" t="s">
        <v>169</v>
      </c>
      <c r="AU288" s="295" t="s">
        <v>84</v>
      </c>
      <c r="AV288" s="15" t="s">
        <v>167</v>
      </c>
      <c r="AW288" s="15" t="s">
        <v>30</v>
      </c>
      <c r="AX288" s="15" t="s">
        <v>82</v>
      </c>
      <c r="AY288" s="295" t="s">
        <v>160</v>
      </c>
    </row>
    <row r="289" s="2" customFormat="1" ht="37.8" customHeight="1">
      <c r="A289" s="41"/>
      <c r="B289" s="42"/>
      <c r="C289" s="251" t="s">
        <v>408</v>
      </c>
      <c r="D289" s="251" t="s">
        <v>162</v>
      </c>
      <c r="E289" s="252" t="s">
        <v>671</v>
      </c>
      <c r="F289" s="253" t="s">
        <v>672</v>
      </c>
      <c r="G289" s="254" t="s">
        <v>326</v>
      </c>
      <c r="H289" s="255">
        <v>1</v>
      </c>
      <c r="I289" s="256"/>
      <c r="J289" s="257">
        <f>ROUND(I289*H289,2)</f>
        <v>0</v>
      </c>
      <c r="K289" s="253" t="s">
        <v>1</v>
      </c>
      <c r="L289" s="44"/>
      <c r="M289" s="258" t="s">
        <v>1</v>
      </c>
      <c r="N289" s="259" t="s">
        <v>40</v>
      </c>
      <c r="O289" s="94"/>
      <c r="P289" s="260">
        <f>O289*H289</f>
        <v>0</v>
      </c>
      <c r="Q289" s="260">
        <v>0.0060000000000000001</v>
      </c>
      <c r="R289" s="260">
        <f>Q289*H289</f>
        <v>0.0060000000000000001</v>
      </c>
      <c r="S289" s="260">
        <v>0</v>
      </c>
      <c r="T289" s="261">
        <f>S289*H289</f>
        <v>0</v>
      </c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R289" s="262" t="s">
        <v>167</v>
      </c>
      <c r="AT289" s="262" t="s">
        <v>162</v>
      </c>
      <c r="AU289" s="262" t="s">
        <v>84</v>
      </c>
      <c r="AY289" s="18" t="s">
        <v>160</v>
      </c>
      <c r="BE289" s="154">
        <f>IF(N289="základní",J289,0)</f>
        <v>0</v>
      </c>
      <c r="BF289" s="154">
        <f>IF(N289="snížená",J289,0)</f>
        <v>0</v>
      </c>
      <c r="BG289" s="154">
        <f>IF(N289="zákl. přenesená",J289,0)</f>
        <v>0</v>
      </c>
      <c r="BH289" s="154">
        <f>IF(N289="sníž. přenesená",J289,0)</f>
        <v>0</v>
      </c>
      <c r="BI289" s="154">
        <f>IF(N289="nulová",J289,0)</f>
        <v>0</v>
      </c>
      <c r="BJ289" s="18" t="s">
        <v>82</v>
      </c>
      <c r="BK289" s="154">
        <f>ROUND(I289*H289,2)</f>
        <v>0</v>
      </c>
      <c r="BL289" s="18" t="s">
        <v>167</v>
      </c>
      <c r="BM289" s="262" t="s">
        <v>673</v>
      </c>
    </row>
    <row r="290" s="14" customFormat="1">
      <c r="A290" s="14"/>
      <c r="B290" s="274"/>
      <c r="C290" s="275"/>
      <c r="D290" s="265" t="s">
        <v>169</v>
      </c>
      <c r="E290" s="276" t="s">
        <v>1</v>
      </c>
      <c r="F290" s="277" t="s">
        <v>674</v>
      </c>
      <c r="G290" s="275"/>
      <c r="H290" s="278">
        <v>1</v>
      </c>
      <c r="I290" s="279"/>
      <c r="J290" s="275"/>
      <c r="K290" s="275"/>
      <c r="L290" s="280"/>
      <c r="M290" s="281"/>
      <c r="N290" s="282"/>
      <c r="O290" s="282"/>
      <c r="P290" s="282"/>
      <c r="Q290" s="282"/>
      <c r="R290" s="282"/>
      <c r="S290" s="282"/>
      <c r="T290" s="283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84" t="s">
        <v>169</v>
      </c>
      <c r="AU290" s="284" t="s">
        <v>84</v>
      </c>
      <c r="AV290" s="14" t="s">
        <v>84</v>
      </c>
      <c r="AW290" s="14" t="s">
        <v>30</v>
      </c>
      <c r="AX290" s="14" t="s">
        <v>75</v>
      </c>
      <c r="AY290" s="284" t="s">
        <v>160</v>
      </c>
    </row>
    <row r="291" s="15" customFormat="1">
      <c r="A291" s="15"/>
      <c r="B291" s="285"/>
      <c r="C291" s="286"/>
      <c r="D291" s="265" t="s">
        <v>169</v>
      </c>
      <c r="E291" s="287" t="s">
        <v>1</v>
      </c>
      <c r="F291" s="288" t="s">
        <v>172</v>
      </c>
      <c r="G291" s="286"/>
      <c r="H291" s="289">
        <v>1</v>
      </c>
      <c r="I291" s="290"/>
      <c r="J291" s="286"/>
      <c r="K291" s="286"/>
      <c r="L291" s="291"/>
      <c r="M291" s="292"/>
      <c r="N291" s="293"/>
      <c r="O291" s="293"/>
      <c r="P291" s="293"/>
      <c r="Q291" s="293"/>
      <c r="R291" s="293"/>
      <c r="S291" s="293"/>
      <c r="T291" s="294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95" t="s">
        <v>169</v>
      </c>
      <c r="AU291" s="295" t="s">
        <v>84</v>
      </c>
      <c r="AV291" s="15" t="s">
        <v>167</v>
      </c>
      <c r="AW291" s="15" t="s">
        <v>30</v>
      </c>
      <c r="AX291" s="15" t="s">
        <v>82</v>
      </c>
      <c r="AY291" s="295" t="s">
        <v>160</v>
      </c>
    </row>
    <row r="292" s="12" customFormat="1" ht="22.8" customHeight="1">
      <c r="A292" s="12"/>
      <c r="B292" s="235"/>
      <c r="C292" s="236"/>
      <c r="D292" s="237" t="s">
        <v>74</v>
      </c>
      <c r="E292" s="249" t="s">
        <v>557</v>
      </c>
      <c r="F292" s="249" t="s">
        <v>558</v>
      </c>
      <c r="G292" s="236"/>
      <c r="H292" s="236"/>
      <c r="I292" s="239"/>
      <c r="J292" s="250">
        <f>BK292</f>
        <v>0</v>
      </c>
      <c r="K292" s="236"/>
      <c r="L292" s="241"/>
      <c r="M292" s="242"/>
      <c r="N292" s="243"/>
      <c r="O292" s="243"/>
      <c r="P292" s="244">
        <f>P293</f>
        <v>0</v>
      </c>
      <c r="Q292" s="243"/>
      <c r="R292" s="244">
        <f>R293</f>
        <v>0</v>
      </c>
      <c r="S292" s="243"/>
      <c r="T292" s="245">
        <f>T293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46" t="s">
        <v>82</v>
      </c>
      <c r="AT292" s="247" t="s">
        <v>74</v>
      </c>
      <c r="AU292" s="247" t="s">
        <v>82</v>
      </c>
      <c r="AY292" s="246" t="s">
        <v>160</v>
      </c>
      <c r="BK292" s="248">
        <f>BK293</f>
        <v>0</v>
      </c>
    </row>
    <row r="293" s="2" customFormat="1" ht="49.05" customHeight="1">
      <c r="A293" s="41"/>
      <c r="B293" s="42"/>
      <c r="C293" s="251" t="s">
        <v>413</v>
      </c>
      <c r="D293" s="251" t="s">
        <v>162</v>
      </c>
      <c r="E293" s="252" t="s">
        <v>560</v>
      </c>
      <c r="F293" s="253" t="s">
        <v>561</v>
      </c>
      <c r="G293" s="254" t="s">
        <v>260</v>
      </c>
      <c r="H293" s="255">
        <v>0.75700000000000001</v>
      </c>
      <c r="I293" s="256"/>
      <c r="J293" s="257">
        <f>ROUND(I293*H293,2)</f>
        <v>0</v>
      </c>
      <c r="K293" s="253" t="s">
        <v>627</v>
      </c>
      <c r="L293" s="44"/>
      <c r="M293" s="258" t="s">
        <v>1</v>
      </c>
      <c r="N293" s="259" t="s">
        <v>40</v>
      </c>
      <c r="O293" s="94"/>
      <c r="P293" s="260">
        <f>O293*H293</f>
        <v>0</v>
      </c>
      <c r="Q293" s="260">
        <v>0</v>
      </c>
      <c r="R293" s="260">
        <f>Q293*H293</f>
        <v>0</v>
      </c>
      <c r="S293" s="260">
        <v>0</v>
      </c>
      <c r="T293" s="261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62" t="s">
        <v>167</v>
      </c>
      <c r="AT293" s="262" t="s">
        <v>162</v>
      </c>
      <c r="AU293" s="262" t="s">
        <v>84</v>
      </c>
      <c r="AY293" s="18" t="s">
        <v>160</v>
      </c>
      <c r="BE293" s="154">
        <f>IF(N293="základní",J293,0)</f>
        <v>0</v>
      </c>
      <c r="BF293" s="154">
        <f>IF(N293="snížená",J293,0)</f>
        <v>0</v>
      </c>
      <c r="BG293" s="154">
        <f>IF(N293="zákl. přenesená",J293,0)</f>
        <v>0</v>
      </c>
      <c r="BH293" s="154">
        <f>IF(N293="sníž. přenesená",J293,0)</f>
        <v>0</v>
      </c>
      <c r="BI293" s="154">
        <f>IF(N293="nulová",J293,0)</f>
        <v>0</v>
      </c>
      <c r="BJ293" s="18" t="s">
        <v>82</v>
      </c>
      <c r="BK293" s="154">
        <f>ROUND(I293*H293,2)</f>
        <v>0</v>
      </c>
      <c r="BL293" s="18" t="s">
        <v>167</v>
      </c>
      <c r="BM293" s="262" t="s">
        <v>675</v>
      </c>
    </row>
    <row r="294" s="12" customFormat="1" ht="25.92" customHeight="1">
      <c r="A294" s="12"/>
      <c r="B294" s="235"/>
      <c r="C294" s="236"/>
      <c r="D294" s="237" t="s">
        <v>74</v>
      </c>
      <c r="E294" s="238" t="s">
        <v>676</v>
      </c>
      <c r="F294" s="238" t="s">
        <v>677</v>
      </c>
      <c r="G294" s="236"/>
      <c r="H294" s="236"/>
      <c r="I294" s="239"/>
      <c r="J294" s="240">
        <f>BK294</f>
        <v>0</v>
      </c>
      <c r="K294" s="236"/>
      <c r="L294" s="241"/>
      <c r="M294" s="242"/>
      <c r="N294" s="243"/>
      <c r="O294" s="243"/>
      <c r="P294" s="244">
        <f>P295</f>
        <v>0</v>
      </c>
      <c r="Q294" s="243"/>
      <c r="R294" s="244">
        <f>R295</f>
        <v>0.0080099999999999998</v>
      </c>
      <c r="S294" s="243"/>
      <c r="T294" s="245">
        <f>T295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46" t="s">
        <v>84</v>
      </c>
      <c r="AT294" s="247" t="s">
        <v>74</v>
      </c>
      <c r="AU294" s="247" t="s">
        <v>75</v>
      </c>
      <c r="AY294" s="246" t="s">
        <v>160</v>
      </c>
      <c r="BK294" s="248">
        <f>BK295</f>
        <v>0</v>
      </c>
    </row>
    <row r="295" s="12" customFormat="1" ht="22.8" customHeight="1">
      <c r="A295" s="12"/>
      <c r="B295" s="235"/>
      <c r="C295" s="236"/>
      <c r="D295" s="237" t="s">
        <v>74</v>
      </c>
      <c r="E295" s="249" t="s">
        <v>678</v>
      </c>
      <c r="F295" s="249" t="s">
        <v>679</v>
      </c>
      <c r="G295" s="236"/>
      <c r="H295" s="236"/>
      <c r="I295" s="239"/>
      <c r="J295" s="250">
        <f>BK295</f>
        <v>0</v>
      </c>
      <c r="K295" s="236"/>
      <c r="L295" s="241"/>
      <c r="M295" s="242"/>
      <c r="N295" s="243"/>
      <c r="O295" s="243"/>
      <c r="P295" s="244">
        <f>SUM(P296:P297)</f>
        <v>0</v>
      </c>
      <c r="Q295" s="243"/>
      <c r="R295" s="244">
        <f>SUM(R296:R297)</f>
        <v>0.0080099999999999998</v>
      </c>
      <c r="S295" s="243"/>
      <c r="T295" s="245">
        <f>SUM(T296:T297)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46" t="s">
        <v>84</v>
      </c>
      <c r="AT295" s="247" t="s">
        <v>74</v>
      </c>
      <c r="AU295" s="247" t="s">
        <v>82</v>
      </c>
      <c r="AY295" s="246" t="s">
        <v>160</v>
      </c>
      <c r="BK295" s="248">
        <f>SUM(BK296:BK297)</f>
        <v>0</v>
      </c>
    </row>
    <row r="296" s="2" customFormat="1" ht="14.4" customHeight="1">
      <c r="A296" s="41"/>
      <c r="B296" s="42"/>
      <c r="C296" s="251" t="s">
        <v>418</v>
      </c>
      <c r="D296" s="251" t="s">
        <v>162</v>
      </c>
      <c r="E296" s="252" t="s">
        <v>680</v>
      </c>
      <c r="F296" s="253" t="s">
        <v>681</v>
      </c>
      <c r="G296" s="254" t="s">
        <v>682</v>
      </c>
      <c r="H296" s="255">
        <v>1</v>
      </c>
      <c r="I296" s="256"/>
      <c r="J296" s="257">
        <f>ROUND(I296*H296,2)</f>
        <v>0</v>
      </c>
      <c r="K296" s="253" t="s">
        <v>166</v>
      </c>
      <c r="L296" s="44"/>
      <c r="M296" s="258" t="s">
        <v>1</v>
      </c>
      <c r="N296" s="259" t="s">
        <v>40</v>
      </c>
      <c r="O296" s="94"/>
      <c r="P296" s="260">
        <f>O296*H296</f>
        <v>0</v>
      </c>
      <c r="Q296" s="260">
        <v>0.0080099999999999998</v>
      </c>
      <c r="R296" s="260">
        <f>Q296*H296</f>
        <v>0.0080099999999999998</v>
      </c>
      <c r="S296" s="260">
        <v>0</v>
      </c>
      <c r="T296" s="261">
        <f>S296*H296</f>
        <v>0</v>
      </c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R296" s="262" t="s">
        <v>267</v>
      </c>
      <c r="AT296" s="262" t="s">
        <v>162</v>
      </c>
      <c r="AU296" s="262" t="s">
        <v>84</v>
      </c>
      <c r="AY296" s="18" t="s">
        <v>160</v>
      </c>
      <c r="BE296" s="154">
        <f>IF(N296="základní",J296,0)</f>
        <v>0</v>
      </c>
      <c r="BF296" s="154">
        <f>IF(N296="snížená",J296,0)</f>
        <v>0</v>
      </c>
      <c r="BG296" s="154">
        <f>IF(N296="zákl. přenesená",J296,0)</f>
        <v>0</v>
      </c>
      <c r="BH296" s="154">
        <f>IF(N296="sníž. přenesená",J296,0)</f>
        <v>0</v>
      </c>
      <c r="BI296" s="154">
        <f>IF(N296="nulová",J296,0)</f>
        <v>0</v>
      </c>
      <c r="BJ296" s="18" t="s">
        <v>82</v>
      </c>
      <c r="BK296" s="154">
        <f>ROUND(I296*H296,2)</f>
        <v>0</v>
      </c>
      <c r="BL296" s="18" t="s">
        <v>267</v>
      </c>
      <c r="BM296" s="262" t="s">
        <v>683</v>
      </c>
    </row>
    <row r="297" s="2" customFormat="1" ht="37.8" customHeight="1">
      <c r="A297" s="41"/>
      <c r="B297" s="42"/>
      <c r="C297" s="251" t="s">
        <v>422</v>
      </c>
      <c r="D297" s="251" t="s">
        <v>162</v>
      </c>
      <c r="E297" s="252" t="s">
        <v>684</v>
      </c>
      <c r="F297" s="253" t="s">
        <v>685</v>
      </c>
      <c r="G297" s="254" t="s">
        <v>260</v>
      </c>
      <c r="H297" s="255">
        <v>0.0080000000000000002</v>
      </c>
      <c r="I297" s="256"/>
      <c r="J297" s="257">
        <f>ROUND(I297*H297,2)</f>
        <v>0</v>
      </c>
      <c r="K297" s="253" t="s">
        <v>166</v>
      </c>
      <c r="L297" s="44"/>
      <c r="M297" s="317" t="s">
        <v>1</v>
      </c>
      <c r="N297" s="318" t="s">
        <v>40</v>
      </c>
      <c r="O297" s="319"/>
      <c r="P297" s="320">
        <f>O297*H297</f>
        <v>0</v>
      </c>
      <c r="Q297" s="320">
        <v>0</v>
      </c>
      <c r="R297" s="320">
        <f>Q297*H297</f>
        <v>0</v>
      </c>
      <c r="S297" s="320">
        <v>0</v>
      </c>
      <c r="T297" s="321">
        <f>S297*H297</f>
        <v>0</v>
      </c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R297" s="262" t="s">
        <v>267</v>
      </c>
      <c r="AT297" s="262" t="s">
        <v>162</v>
      </c>
      <c r="AU297" s="262" t="s">
        <v>84</v>
      </c>
      <c r="AY297" s="18" t="s">
        <v>160</v>
      </c>
      <c r="BE297" s="154">
        <f>IF(N297="základní",J297,0)</f>
        <v>0</v>
      </c>
      <c r="BF297" s="154">
        <f>IF(N297="snížená",J297,0)</f>
        <v>0</v>
      </c>
      <c r="BG297" s="154">
        <f>IF(N297="zákl. přenesená",J297,0)</f>
        <v>0</v>
      </c>
      <c r="BH297" s="154">
        <f>IF(N297="sníž. přenesená",J297,0)</f>
        <v>0</v>
      </c>
      <c r="BI297" s="154">
        <f>IF(N297="nulová",J297,0)</f>
        <v>0</v>
      </c>
      <c r="BJ297" s="18" t="s">
        <v>82</v>
      </c>
      <c r="BK297" s="154">
        <f>ROUND(I297*H297,2)</f>
        <v>0</v>
      </c>
      <c r="BL297" s="18" t="s">
        <v>267</v>
      </c>
      <c r="BM297" s="262" t="s">
        <v>686</v>
      </c>
    </row>
    <row r="298" s="2" customFormat="1" ht="6.96" customHeight="1">
      <c r="A298" s="41"/>
      <c r="B298" s="69"/>
      <c r="C298" s="70"/>
      <c r="D298" s="70"/>
      <c r="E298" s="70"/>
      <c r="F298" s="70"/>
      <c r="G298" s="70"/>
      <c r="H298" s="70"/>
      <c r="I298" s="70"/>
      <c r="J298" s="70"/>
      <c r="K298" s="70"/>
      <c r="L298" s="44"/>
      <c r="M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</row>
  </sheetData>
  <sheetProtection sheet="1" autoFilter="0" formatColumns="0" formatRows="0" objects="1" scenarios="1" spinCount="100000" saltValue="W7zsAjp4m3FUIyjeb+2UyW+gN2XAE5kr1AXubcZ1luWK3fVCrHt64YFL+8Av9H8FECeBWvakgQkxWKRgsyHrwQ==" hashValue="sOwfvtjHaYJhoMV5FqIU6gRh46OaXiBFmNWxQNDbAcIOHLgN4C1jVMqsJMGkJWfs1d8RhKzIJkNSULpSbunMNw==" algorithmName="SHA-512" password="CC35"/>
  <autoFilter ref="C137:K297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0:F110"/>
    <mergeCell ref="D111:F111"/>
    <mergeCell ref="D112:F112"/>
    <mergeCell ref="D113:F113"/>
    <mergeCell ref="D114:F114"/>
    <mergeCell ref="E126:H126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21"/>
      <c r="AT3" s="18" t="s">
        <v>84</v>
      </c>
    </row>
    <row r="4" s="1" customFormat="1" ht="24.96" customHeight="1">
      <c r="B4" s="21"/>
      <c r="D4" s="164" t="s">
        <v>114</v>
      </c>
      <c r="L4" s="21"/>
      <c r="M4" s="165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66" t="s">
        <v>16</v>
      </c>
      <c r="L6" s="21"/>
    </row>
    <row r="7" s="1" customFormat="1" ht="16.5" customHeight="1">
      <c r="B7" s="21"/>
      <c r="E7" s="167" t="str">
        <f>'Rekapitulace stavby'!K6</f>
        <v>Babice - prodloužení vodovodu a kanalizace</v>
      </c>
      <c r="F7" s="166"/>
      <c r="G7" s="166"/>
      <c r="H7" s="166"/>
      <c r="L7" s="21"/>
    </row>
    <row r="8" s="1" customFormat="1" ht="12" customHeight="1">
      <c r="B8" s="21"/>
      <c r="D8" s="166" t="s">
        <v>115</v>
      </c>
      <c r="L8" s="21"/>
    </row>
    <row r="9" s="2" customFormat="1" ht="16.5" customHeight="1">
      <c r="A9" s="41"/>
      <c r="B9" s="44"/>
      <c r="C9" s="41"/>
      <c r="D9" s="41"/>
      <c r="E9" s="167" t="s">
        <v>687</v>
      </c>
      <c r="F9" s="41"/>
      <c r="G9" s="41"/>
      <c r="H9" s="41"/>
      <c r="I9" s="41"/>
      <c r="J9" s="41"/>
      <c r="K9" s="41"/>
      <c r="L9" s="66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4"/>
      <c r="C10" s="41"/>
      <c r="D10" s="166" t="s">
        <v>117</v>
      </c>
      <c r="E10" s="41"/>
      <c r="F10" s="41"/>
      <c r="G10" s="41"/>
      <c r="H10" s="41"/>
      <c r="I10" s="41"/>
      <c r="J10" s="41"/>
      <c r="K10" s="41"/>
      <c r="L10" s="66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4"/>
      <c r="C11" s="41"/>
      <c r="D11" s="41"/>
      <c r="E11" s="168" t="s">
        <v>688</v>
      </c>
      <c r="F11" s="41"/>
      <c r="G11" s="41"/>
      <c r="H11" s="41"/>
      <c r="I11" s="41"/>
      <c r="J11" s="41"/>
      <c r="K11" s="41"/>
      <c r="L11" s="66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66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4"/>
      <c r="C13" s="41"/>
      <c r="D13" s="166" t="s">
        <v>18</v>
      </c>
      <c r="E13" s="41"/>
      <c r="F13" s="144" t="s">
        <v>1</v>
      </c>
      <c r="G13" s="41"/>
      <c r="H13" s="41"/>
      <c r="I13" s="166" t="s">
        <v>19</v>
      </c>
      <c r="J13" s="144" t="s">
        <v>1</v>
      </c>
      <c r="K13" s="41"/>
      <c r="L13" s="66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4"/>
      <c r="C14" s="41"/>
      <c r="D14" s="166" t="s">
        <v>20</v>
      </c>
      <c r="E14" s="41"/>
      <c r="F14" s="144" t="s">
        <v>21</v>
      </c>
      <c r="G14" s="41"/>
      <c r="H14" s="41"/>
      <c r="I14" s="166" t="s">
        <v>22</v>
      </c>
      <c r="J14" s="169" t="str">
        <f>'Rekapitulace stavby'!AN8</f>
        <v>16. 11. 2020</v>
      </c>
      <c r="K14" s="41"/>
      <c r="L14" s="66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66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4"/>
      <c r="C16" s="41"/>
      <c r="D16" s="166" t="s">
        <v>24</v>
      </c>
      <c r="E16" s="41"/>
      <c r="F16" s="41"/>
      <c r="G16" s="41"/>
      <c r="H16" s="41"/>
      <c r="I16" s="166" t="s">
        <v>25</v>
      </c>
      <c r="J16" s="144" t="str">
        <f>IF('Rekapitulace stavby'!AN10="","",'Rekapitulace stavby'!AN10)</f>
        <v/>
      </c>
      <c r="K16" s="41"/>
      <c r="L16" s="66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4"/>
      <c r="C17" s="41"/>
      <c r="D17" s="41"/>
      <c r="E17" s="144" t="str">
        <f>IF('Rekapitulace stavby'!E11="","",'Rekapitulace stavby'!E11)</f>
        <v xml:space="preserve"> </v>
      </c>
      <c r="F17" s="41"/>
      <c r="G17" s="41"/>
      <c r="H17" s="41"/>
      <c r="I17" s="166" t="s">
        <v>26</v>
      </c>
      <c r="J17" s="144" t="str">
        <f>IF('Rekapitulace stavby'!AN11="","",'Rekapitulace stavby'!AN11)</f>
        <v/>
      </c>
      <c r="K17" s="41"/>
      <c r="L17" s="66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4"/>
      <c r="C18" s="41"/>
      <c r="D18" s="41"/>
      <c r="E18" s="41"/>
      <c r="F18" s="41"/>
      <c r="G18" s="41"/>
      <c r="H18" s="41"/>
      <c r="I18" s="41"/>
      <c r="J18" s="41"/>
      <c r="K18" s="41"/>
      <c r="L18" s="66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4"/>
      <c r="C19" s="41"/>
      <c r="D19" s="166" t="s">
        <v>27</v>
      </c>
      <c r="E19" s="41"/>
      <c r="F19" s="41"/>
      <c r="G19" s="41"/>
      <c r="H19" s="41"/>
      <c r="I19" s="166" t="s">
        <v>25</v>
      </c>
      <c r="J19" s="34" t="str">
        <f>'Rekapitulace stavby'!AN13</f>
        <v>Vyplň údaj</v>
      </c>
      <c r="K19" s="41"/>
      <c r="L19" s="66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4"/>
      <c r="C20" s="41"/>
      <c r="D20" s="41"/>
      <c r="E20" s="34" t="str">
        <f>'Rekapitulace stavby'!E14</f>
        <v>Vyplň údaj</v>
      </c>
      <c r="F20" s="144"/>
      <c r="G20" s="144"/>
      <c r="H20" s="144"/>
      <c r="I20" s="166" t="s">
        <v>26</v>
      </c>
      <c r="J20" s="34" t="str">
        <f>'Rekapitulace stavby'!AN14</f>
        <v>Vyplň údaj</v>
      </c>
      <c r="K20" s="41"/>
      <c r="L20" s="66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66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4"/>
      <c r="C22" s="41"/>
      <c r="D22" s="166" t="s">
        <v>29</v>
      </c>
      <c r="E22" s="41"/>
      <c r="F22" s="41"/>
      <c r="G22" s="41"/>
      <c r="H22" s="41"/>
      <c r="I22" s="166" t="s">
        <v>25</v>
      </c>
      <c r="J22" s="144" t="str">
        <f>IF('Rekapitulace stavby'!AN16="","",'Rekapitulace stavby'!AN16)</f>
        <v/>
      </c>
      <c r="K22" s="41"/>
      <c r="L22" s="66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4"/>
      <c r="C23" s="41"/>
      <c r="D23" s="41"/>
      <c r="E23" s="144" t="str">
        <f>IF('Rekapitulace stavby'!E17="","",'Rekapitulace stavby'!E17)</f>
        <v xml:space="preserve"> </v>
      </c>
      <c r="F23" s="41"/>
      <c r="G23" s="41"/>
      <c r="H23" s="41"/>
      <c r="I23" s="166" t="s">
        <v>26</v>
      </c>
      <c r="J23" s="144" t="str">
        <f>IF('Rekapitulace stavby'!AN17="","",'Rekapitulace stavby'!AN17)</f>
        <v/>
      </c>
      <c r="K23" s="41"/>
      <c r="L23" s="66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66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4"/>
      <c r="C25" s="41"/>
      <c r="D25" s="166" t="s">
        <v>31</v>
      </c>
      <c r="E25" s="41"/>
      <c r="F25" s="41"/>
      <c r="G25" s="41"/>
      <c r="H25" s="41"/>
      <c r="I25" s="166" t="s">
        <v>25</v>
      </c>
      <c r="J25" s="144" t="str">
        <f>IF('Rekapitulace stavby'!AN19="","",'Rekapitulace stavby'!AN19)</f>
        <v/>
      </c>
      <c r="K25" s="41"/>
      <c r="L25" s="66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4"/>
      <c r="C26" s="41"/>
      <c r="D26" s="41"/>
      <c r="E26" s="144" t="str">
        <f>IF('Rekapitulace stavby'!E20="","",'Rekapitulace stavby'!E20)</f>
        <v xml:space="preserve"> </v>
      </c>
      <c r="F26" s="41"/>
      <c r="G26" s="41"/>
      <c r="H26" s="41"/>
      <c r="I26" s="166" t="s">
        <v>26</v>
      </c>
      <c r="J26" s="144" t="str">
        <f>IF('Rekapitulace stavby'!AN20="","",'Rekapitulace stavby'!AN20)</f>
        <v/>
      </c>
      <c r="K26" s="41"/>
      <c r="L26" s="66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66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4"/>
      <c r="C28" s="41"/>
      <c r="D28" s="166" t="s">
        <v>32</v>
      </c>
      <c r="E28" s="41"/>
      <c r="F28" s="41"/>
      <c r="G28" s="41"/>
      <c r="H28" s="41"/>
      <c r="I28" s="41"/>
      <c r="J28" s="41"/>
      <c r="K28" s="41"/>
      <c r="L28" s="66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70"/>
      <c r="B29" s="171"/>
      <c r="C29" s="170"/>
      <c r="D29" s="170"/>
      <c r="E29" s="172" t="s">
        <v>1</v>
      </c>
      <c r="F29" s="172"/>
      <c r="G29" s="172"/>
      <c r="H29" s="172"/>
      <c r="I29" s="170"/>
      <c r="J29" s="170"/>
      <c r="K29" s="170"/>
      <c r="L29" s="173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</row>
    <row r="30" s="2" customFormat="1" ht="6.96" customHeight="1">
      <c r="A30" s="41"/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66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4"/>
      <c r="C31" s="41"/>
      <c r="D31" s="174"/>
      <c r="E31" s="174"/>
      <c r="F31" s="174"/>
      <c r="G31" s="174"/>
      <c r="H31" s="174"/>
      <c r="I31" s="174"/>
      <c r="J31" s="174"/>
      <c r="K31" s="174"/>
      <c r="L31" s="66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4"/>
      <c r="C32" s="41"/>
      <c r="D32" s="144" t="s">
        <v>119</v>
      </c>
      <c r="E32" s="41"/>
      <c r="F32" s="41"/>
      <c r="G32" s="41"/>
      <c r="H32" s="41"/>
      <c r="I32" s="41"/>
      <c r="J32" s="175">
        <f>J98</f>
        <v>0</v>
      </c>
      <c r="K32" s="41"/>
      <c r="L32" s="6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4"/>
      <c r="C33" s="41"/>
      <c r="D33" s="176" t="s">
        <v>108</v>
      </c>
      <c r="E33" s="41"/>
      <c r="F33" s="41"/>
      <c r="G33" s="41"/>
      <c r="H33" s="41"/>
      <c r="I33" s="41"/>
      <c r="J33" s="175">
        <f>J111</f>
        <v>0</v>
      </c>
      <c r="K33" s="41"/>
      <c r="L33" s="6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25.44" customHeight="1">
      <c r="A34" s="41"/>
      <c r="B34" s="44"/>
      <c r="C34" s="41"/>
      <c r="D34" s="177" t="s">
        <v>35</v>
      </c>
      <c r="E34" s="41"/>
      <c r="F34" s="41"/>
      <c r="G34" s="41"/>
      <c r="H34" s="41"/>
      <c r="I34" s="41"/>
      <c r="J34" s="178">
        <f>ROUND(J32 + J33, 2)</f>
        <v>0</v>
      </c>
      <c r="K34" s="41"/>
      <c r="L34" s="6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6.96" customHeight="1">
      <c r="A35" s="41"/>
      <c r="B35" s="44"/>
      <c r="C35" s="41"/>
      <c r="D35" s="174"/>
      <c r="E35" s="174"/>
      <c r="F35" s="174"/>
      <c r="G35" s="174"/>
      <c r="H35" s="174"/>
      <c r="I35" s="174"/>
      <c r="J35" s="174"/>
      <c r="K35" s="174"/>
      <c r="L35" s="6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4"/>
      <c r="C36" s="41"/>
      <c r="D36" s="41"/>
      <c r="E36" s="41"/>
      <c r="F36" s="179" t="s">
        <v>37</v>
      </c>
      <c r="G36" s="41"/>
      <c r="H36" s="41"/>
      <c r="I36" s="179" t="s">
        <v>36</v>
      </c>
      <c r="J36" s="179" t="s">
        <v>38</v>
      </c>
      <c r="K36" s="41"/>
      <c r="L36" s="6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="2" customFormat="1" ht="14.4" customHeight="1">
      <c r="A37" s="41"/>
      <c r="B37" s="44"/>
      <c r="C37" s="41"/>
      <c r="D37" s="180" t="s">
        <v>39</v>
      </c>
      <c r="E37" s="166" t="s">
        <v>40</v>
      </c>
      <c r="F37" s="181">
        <f>ROUND((SUM(BE111:BE118) + SUM(BE140:BE456)),  2)</f>
        <v>0</v>
      </c>
      <c r="G37" s="41"/>
      <c r="H37" s="41"/>
      <c r="I37" s="182">
        <v>0.20999999999999999</v>
      </c>
      <c r="J37" s="181">
        <f>ROUND(((SUM(BE111:BE118) + SUM(BE140:BE456))*I37),  2)</f>
        <v>0</v>
      </c>
      <c r="K37" s="41"/>
      <c r="L37" s="6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14.4" customHeight="1">
      <c r="A38" s="41"/>
      <c r="B38" s="44"/>
      <c r="C38" s="41"/>
      <c r="D38" s="41"/>
      <c r="E38" s="166" t="s">
        <v>41</v>
      </c>
      <c r="F38" s="181">
        <f>ROUND((SUM(BF111:BF118) + SUM(BF140:BF456)),  2)</f>
        <v>0</v>
      </c>
      <c r="G38" s="41"/>
      <c r="H38" s="41"/>
      <c r="I38" s="182">
        <v>0.14999999999999999</v>
      </c>
      <c r="J38" s="181">
        <f>ROUND(((SUM(BF111:BF118) + SUM(BF140:BF456))*I38),  2)</f>
        <v>0</v>
      </c>
      <c r="K38" s="41"/>
      <c r="L38" s="6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4"/>
      <c r="C39" s="41"/>
      <c r="D39" s="41"/>
      <c r="E39" s="166" t="s">
        <v>42</v>
      </c>
      <c r="F39" s="181">
        <f>ROUND((SUM(BG111:BG118) + SUM(BG140:BG456)),  2)</f>
        <v>0</v>
      </c>
      <c r="G39" s="41"/>
      <c r="H39" s="41"/>
      <c r="I39" s="182">
        <v>0.20999999999999999</v>
      </c>
      <c r="J39" s="181">
        <f>0</f>
        <v>0</v>
      </c>
      <c r="K39" s="41"/>
      <c r="L39" s="6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hidden="1" s="2" customFormat="1" ht="14.4" customHeight="1">
      <c r="A40" s="41"/>
      <c r="B40" s="44"/>
      <c r="C40" s="41"/>
      <c r="D40" s="41"/>
      <c r="E40" s="166" t="s">
        <v>43</v>
      </c>
      <c r="F40" s="181">
        <f>ROUND((SUM(BH111:BH118) + SUM(BH140:BH456)),  2)</f>
        <v>0</v>
      </c>
      <c r="G40" s="41"/>
      <c r="H40" s="41"/>
      <c r="I40" s="182">
        <v>0.14999999999999999</v>
      </c>
      <c r="J40" s="181">
        <f>0</f>
        <v>0</v>
      </c>
      <c r="K40" s="41"/>
      <c r="L40" s="6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hidden="1" s="2" customFormat="1" ht="14.4" customHeight="1">
      <c r="A41" s="41"/>
      <c r="B41" s="44"/>
      <c r="C41" s="41"/>
      <c r="D41" s="41"/>
      <c r="E41" s="166" t="s">
        <v>44</v>
      </c>
      <c r="F41" s="181">
        <f>ROUND((SUM(BI111:BI118) + SUM(BI140:BI456)),  2)</f>
        <v>0</v>
      </c>
      <c r="G41" s="41"/>
      <c r="H41" s="41"/>
      <c r="I41" s="182">
        <v>0</v>
      </c>
      <c r="J41" s="181">
        <f>0</f>
        <v>0</v>
      </c>
      <c r="K41" s="41"/>
      <c r="L41" s="6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6.96" customHeight="1">
      <c r="A42" s="41"/>
      <c r="B42" s="44"/>
      <c r="C42" s="41"/>
      <c r="D42" s="41"/>
      <c r="E42" s="41"/>
      <c r="F42" s="41"/>
      <c r="G42" s="41"/>
      <c r="H42" s="41"/>
      <c r="I42" s="41"/>
      <c r="J42" s="41"/>
      <c r="K42" s="41"/>
      <c r="L42" s="6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="2" customFormat="1" ht="25.44" customHeight="1">
      <c r="A43" s="41"/>
      <c r="B43" s="44"/>
      <c r="C43" s="183"/>
      <c r="D43" s="184" t="s">
        <v>45</v>
      </c>
      <c r="E43" s="185"/>
      <c r="F43" s="185"/>
      <c r="G43" s="186" t="s">
        <v>46</v>
      </c>
      <c r="H43" s="187" t="s">
        <v>47</v>
      </c>
      <c r="I43" s="185"/>
      <c r="J43" s="188">
        <f>SUM(J34:J41)</f>
        <v>0</v>
      </c>
      <c r="K43" s="189"/>
      <c r="L43" s="6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="2" customFormat="1" ht="14.4" customHeight="1">
      <c r="A44" s="41"/>
      <c r="B44" s="44"/>
      <c r="C44" s="41"/>
      <c r="D44" s="41"/>
      <c r="E44" s="41"/>
      <c r="F44" s="41"/>
      <c r="G44" s="41"/>
      <c r="H44" s="41"/>
      <c r="I44" s="41"/>
      <c r="J44" s="41"/>
      <c r="K44" s="41"/>
      <c r="L44" s="6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6"/>
      <c r="D50" s="190" t="s">
        <v>48</v>
      </c>
      <c r="E50" s="191"/>
      <c r="F50" s="191"/>
      <c r="G50" s="190" t="s">
        <v>49</v>
      </c>
      <c r="H50" s="191"/>
      <c r="I50" s="191"/>
      <c r="J50" s="191"/>
      <c r="K50" s="191"/>
      <c r="L50" s="66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1"/>
      <c r="B61" s="44"/>
      <c r="C61" s="41"/>
      <c r="D61" s="192" t="s">
        <v>50</v>
      </c>
      <c r="E61" s="193"/>
      <c r="F61" s="194" t="s">
        <v>51</v>
      </c>
      <c r="G61" s="192" t="s">
        <v>50</v>
      </c>
      <c r="H61" s="193"/>
      <c r="I61" s="193"/>
      <c r="J61" s="195" t="s">
        <v>51</v>
      </c>
      <c r="K61" s="193"/>
      <c r="L61" s="66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1"/>
      <c r="B65" s="44"/>
      <c r="C65" s="41"/>
      <c r="D65" s="190" t="s">
        <v>52</v>
      </c>
      <c r="E65" s="196"/>
      <c r="F65" s="196"/>
      <c r="G65" s="190" t="s">
        <v>53</v>
      </c>
      <c r="H65" s="196"/>
      <c r="I65" s="196"/>
      <c r="J65" s="196"/>
      <c r="K65" s="196"/>
      <c r="L65" s="6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1"/>
      <c r="B76" s="44"/>
      <c r="C76" s="41"/>
      <c r="D76" s="192" t="s">
        <v>50</v>
      </c>
      <c r="E76" s="193"/>
      <c r="F76" s="194" t="s">
        <v>51</v>
      </c>
      <c r="G76" s="192" t="s">
        <v>50</v>
      </c>
      <c r="H76" s="193"/>
      <c r="I76" s="193"/>
      <c r="J76" s="195" t="s">
        <v>51</v>
      </c>
      <c r="K76" s="193"/>
      <c r="L76" s="66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4.4" customHeight="1">
      <c r="A77" s="41"/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66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199"/>
      <c r="C81" s="200"/>
      <c r="D81" s="200"/>
      <c r="E81" s="200"/>
      <c r="F81" s="200"/>
      <c r="G81" s="200"/>
      <c r="H81" s="200"/>
      <c r="I81" s="200"/>
      <c r="J81" s="200"/>
      <c r="K81" s="200"/>
      <c r="L81" s="66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4" t="s">
        <v>120</v>
      </c>
      <c r="D82" s="43"/>
      <c r="E82" s="43"/>
      <c r="F82" s="43"/>
      <c r="G82" s="43"/>
      <c r="H82" s="43"/>
      <c r="I82" s="43"/>
      <c r="J82" s="43"/>
      <c r="K82" s="43"/>
      <c r="L82" s="66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66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3" t="s">
        <v>16</v>
      </c>
      <c r="D84" s="43"/>
      <c r="E84" s="43"/>
      <c r="F84" s="43"/>
      <c r="G84" s="43"/>
      <c r="H84" s="43"/>
      <c r="I84" s="43"/>
      <c r="J84" s="43"/>
      <c r="K84" s="43"/>
      <c r="L84" s="66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201" t="str">
        <f>E7</f>
        <v>Babice - prodloužení vodovodu a kanalizace</v>
      </c>
      <c r="F85" s="33"/>
      <c r="G85" s="33"/>
      <c r="H85" s="33"/>
      <c r="I85" s="43"/>
      <c r="J85" s="43"/>
      <c r="K85" s="43"/>
      <c r="L85" s="66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" customFormat="1" ht="12" customHeight="1">
      <c r="B86" s="22"/>
      <c r="C86" s="33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1"/>
      <c r="B87" s="42"/>
      <c r="C87" s="43"/>
      <c r="D87" s="43"/>
      <c r="E87" s="201" t="s">
        <v>687</v>
      </c>
      <c r="F87" s="43"/>
      <c r="G87" s="43"/>
      <c r="H87" s="43"/>
      <c r="I87" s="43"/>
      <c r="J87" s="43"/>
      <c r="K87" s="43"/>
      <c r="L87" s="66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3" t="s">
        <v>117</v>
      </c>
      <c r="D88" s="43"/>
      <c r="E88" s="43"/>
      <c r="F88" s="43"/>
      <c r="G88" s="43"/>
      <c r="H88" s="43"/>
      <c r="I88" s="43"/>
      <c r="J88" s="43"/>
      <c r="K88" s="43"/>
      <c r="L88" s="66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79" t="str">
        <f>E11</f>
        <v>SO02.01 - Kanalizační řad</v>
      </c>
      <c r="F89" s="43"/>
      <c r="G89" s="43"/>
      <c r="H89" s="43"/>
      <c r="I89" s="43"/>
      <c r="J89" s="43"/>
      <c r="K89" s="43"/>
      <c r="L89" s="66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66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3" t="s">
        <v>20</v>
      </c>
      <c r="D91" s="43"/>
      <c r="E91" s="43"/>
      <c r="F91" s="28" t="str">
        <f>F14</f>
        <v xml:space="preserve"> </v>
      </c>
      <c r="G91" s="43"/>
      <c r="H91" s="43"/>
      <c r="I91" s="33" t="s">
        <v>22</v>
      </c>
      <c r="J91" s="82" t="str">
        <f>IF(J14="","",J14)</f>
        <v>16. 11. 2020</v>
      </c>
      <c r="K91" s="43"/>
      <c r="L91" s="66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66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3" t="s">
        <v>24</v>
      </c>
      <c r="D93" s="43"/>
      <c r="E93" s="43"/>
      <c r="F93" s="28" t="str">
        <f>E17</f>
        <v xml:space="preserve"> </v>
      </c>
      <c r="G93" s="43"/>
      <c r="H93" s="43"/>
      <c r="I93" s="33" t="s">
        <v>29</v>
      </c>
      <c r="J93" s="37" t="str">
        <f>E23</f>
        <v xml:space="preserve"> </v>
      </c>
      <c r="K93" s="43"/>
      <c r="L93" s="66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3" t="s">
        <v>27</v>
      </c>
      <c r="D94" s="43"/>
      <c r="E94" s="43"/>
      <c r="F94" s="28" t="str">
        <f>IF(E20="","",E20)</f>
        <v>Vyplň údaj</v>
      </c>
      <c r="G94" s="43"/>
      <c r="H94" s="43"/>
      <c r="I94" s="33" t="s">
        <v>31</v>
      </c>
      <c r="J94" s="37" t="str">
        <f>E26</f>
        <v xml:space="preserve"> </v>
      </c>
      <c r="K94" s="43"/>
      <c r="L94" s="66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66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29.28" customHeight="1">
      <c r="A96" s="41"/>
      <c r="B96" s="42"/>
      <c r="C96" s="202" t="s">
        <v>121</v>
      </c>
      <c r="D96" s="160"/>
      <c r="E96" s="160"/>
      <c r="F96" s="160"/>
      <c r="G96" s="160"/>
      <c r="H96" s="160"/>
      <c r="I96" s="160"/>
      <c r="J96" s="203" t="s">
        <v>122</v>
      </c>
      <c r="K96" s="160"/>
      <c r="L96" s="66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0.32" customHeight="1">
      <c r="A97" s="41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66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2" customFormat="1" ht="22.8" customHeight="1">
      <c r="A98" s="41"/>
      <c r="B98" s="42"/>
      <c r="C98" s="204" t="s">
        <v>123</v>
      </c>
      <c r="D98" s="43"/>
      <c r="E98" s="43"/>
      <c r="F98" s="43"/>
      <c r="G98" s="43"/>
      <c r="H98" s="43"/>
      <c r="I98" s="43"/>
      <c r="J98" s="113">
        <f>J140</f>
        <v>0</v>
      </c>
      <c r="K98" s="43"/>
      <c r="L98" s="66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U98" s="18" t="s">
        <v>124</v>
      </c>
    </row>
    <row r="99" s="9" customFormat="1" ht="24.96" customHeight="1">
      <c r="A99" s="9"/>
      <c r="B99" s="205"/>
      <c r="C99" s="206"/>
      <c r="D99" s="207" t="s">
        <v>125</v>
      </c>
      <c r="E99" s="208"/>
      <c r="F99" s="208"/>
      <c r="G99" s="208"/>
      <c r="H99" s="208"/>
      <c r="I99" s="208"/>
      <c r="J99" s="209">
        <f>J141</f>
        <v>0</v>
      </c>
      <c r="K99" s="206"/>
      <c r="L99" s="21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11"/>
      <c r="C100" s="136"/>
      <c r="D100" s="212" t="s">
        <v>126</v>
      </c>
      <c r="E100" s="213"/>
      <c r="F100" s="213"/>
      <c r="G100" s="213"/>
      <c r="H100" s="213"/>
      <c r="I100" s="213"/>
      <c r="J100" s="214">
        <f>J142</f>
        <v>0</v>
      </c>
      <c r="K100" s="136"/>
      <c r="L100" s="21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11"/>
      <c r="C101" s="136"/>
      <c r="D101" s="212" t="s">
        <v>127</v>
      </c>
      <c r="E101" s="213"/>
      <c r="F101" s="213"/>
      <c r="G101" s="213"/>
      <c r="H101" s="213"/>
      <c r="I101" s="213"/>
      <c r="J101" s="214">
        <f>J272</f>
        <v>0</v>
      </c>
      <c r="K101" s="136"/>
      <c r="L101" s="21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11"/>
      <c r="C102" s="136"/>
      <c r="D102" s="212" t="s">
        <v>128</v>
      </c>
      <c r="E102" s="213"/>
      <c r="F102" s="213"/>
      <c r="G102" s="213"/>
      <c r="H102" s="213"/>
      <c r="I102" s="213"/>
      <c r="J102" s="214">
        <f>J279</f>
        <v>0</v>
      </c>
      <c r="K102" s="136"/>
      <c r="L102" s="21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11"/>
      <c r="C103" s="136"/>
      <c r="D103" s="212" t="s">
        <v>129</v>
      </c>
      <c r="E103" s="213"/>
      <c r="F103" s="213"/>
      <c r="G103" s="213"/>
      <c r="H103" s="213"/>
      <c r="I103" s="213"/>
      <c r="J103" s="214">
        <f>J297</f>
        <v>0</v>
      </c>
      <c r="K103" s="136"/>
      <c r="L103" s="21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11"/>
      <c r="C104" s="136"/>
      <c r="D104" s="212" t="s">
        <v>130</v>
      </c>
      <c r="E104" s="213"/>
      <c r="F104" s="213"/>
      <c r="G104" s="213"/>
      <c r="H104" s="213"/>
      <c r="I104" s="213"/>
      <c r="J104" s="214">
        <f>J322</f>
        <v>0</v>
      </c>
      <c r="K104" s="136"/>
      <c r="L104" s="21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11"/>
      <c r="C105" s="136"/>
      <c r="D105" s="212" t="s">
        <v>132</v>
      </c>
      <c r="E105" s="213"/>
      <c r="F105" s="213"/>
      <c r="G105" s="213"/>
      <c r="H105" s="213"/>
      <c r="I105" s="213"/>
      <c r="J105" s="214">
        <f>J402</f>
        <v>0</v>
      </c>
      <c r="K105" s="136"/>
      <c r="L105" s="21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11"/>
      <c r="C106" s="136"/>
      <c r="D106" s="212" t="s">
        <v>133</v>
      </c>
      <c r="E106" s="213"/>
      <c r="F106" s="213"/>
      <c r="G106" s="213"/>
      <c r="H106" s="213"/>
      <c r="I106" s="213"/>
      <c r="J106" s="214">
        <f>J431</f>
        <v>0</v>
      </c>
      <c r="K106" s="136"/>
      <c r="L106" s="21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11"/>
      <c r="C107" s="136"/>
      <c r="D107" s="212" t="s">
        <v>134</v>
      </c>
      <c r="E107" s="213"/>
      <c r="F107" s="213"/>
      <c r="G107" s="213"/>
      <c r="H107" s="213"/>
      <c r="I107" s="213"/>
      <c r="J107" s="214">
        <f>J441</f>
        <v>0</v>
      </c>
      <c r="K107" s="136"/>
      <c r="L107" s="21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11"/>
      <c r="C108" s="136"/>
      <c r="D108" s="212" t="s">
        <v>135</v>
      </c>
      <c r="E108" s="213"/>
      <c r="F108" s="213"/>
      <c r="G108" s="213"/>
      <c r="H108" s="213"/>
      <c r="I108" s="213"/>
      <c r="J108" s="214">
        <f>J455</f>
        <v>0</v>
      </c>
      <c r="K108" s="136"/>
      <c r="L108" s="21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41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66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</row>
    <row r="110" s="2" customFormat="1" ht="6.96" customHeight="1">
      <c r="A110" s="41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66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</row>
    <row r="111" s="2" customFormat="1" ht="29.28" customHeight="1">
      <c r="A111" s="41"/>
      <c r="B111" s="42"/>
      <c r="C111" s="204" t="s">
        <v>136</v>
      </c>
      <c r="D111" s="43"/>
      <c r="E111" s="43"/>
      <c r="F111" s="43"/>
      <c r="G111" s="43"/>
      <c r="H111" s="43"/>
      <c r="I111" s="43"/>
      <c r="J111" s="216">
        <f>ROUND(J112 + J113 + J114 + J115 + J116 + J117,2)</f>
        <v>0</v>
      </c>
      <c r="K111" s="43"/>
      <c r="L111" s="66"/>
      <c r="N111" s="217" t="s">
        <v>39</v>
      </c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</row>
    <row r="112" s="2" customFormat="1" ht="18" customHeight="1">
      <c r="A112" s="41"/>
      <c r="B112" s="42"/>
      <c r="C112" s="43"/>
      <c r="D112" s="155" t="s">
        <v>137</v>
      </c>
      <c r="E112" s="150"/>
      <c r="F112" s="150"/>
      <c r="G112" s="43"/>
      <c r="H112" s="43"/>
      <c r="I112" s="43"/>
      <c r="J112" s="151">
        <v>0</v>
      </c>
      <c r="K112" s="43"/>
      <c r="L112" s="218"/>
      <c r="M112" s="219"/>
      <c r="N112" s="220" t="s">
        <v>40</v>
      </c>
      <c r="O112" s="219"/>
      <c r="P112" s="219"/>
      <c r="Q112" s="219"/>
      <c r="R112" s="219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19"/>
      <c r="AX112" s="219"/>
      <c r="AY112" s="222" t="s">
        <v>138</v>
      </c>
      <c r="AZ112" s="219"/>
      <c r="BA112" s="219"/>
      <c r="BB112" s="219"/>
      <c r="BC112" s="219"/>
      <c r="BD112" s="219"/>
      <c r="BE112" s="223">
        <f>IF(N112="základní",J112,0)</f>
        <v>0</v>
      </c>
      <c r="BF112" s="223">
        <f>IF(N112="snížená",J112,0)</f>
        <v>0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222" t="s">
        <v>82</v>
      </c>
      <c r="BK112" s="219"/>
      <c r="BL112" s="219"/>
      <c r="BM112" s="219"/>
    </row>
    <row r="113" s="2" customFormat="1" ht="18" customHeight="1">
      <c r="A113" s="41"/>
      <c r="B113" s="42"/>
      <c r="C113" s="43"/>
      <c r="D113" s="155" t="s">
        <v>139</v>
      </c>
      <c r="E113" s="150"/>
      <c r="F113" s="150"/>
      <c r="G113" s="43"/>
      <c r="H113" s="43"/>
      <c r="I113" s="43"/>
      <c r="J113" s="151">
        <v>0</v>
      </c>
      <c r="K113" s="43"/>
      <c r="L113" s="218"/>
      <c r="M113" s="219"/>
      <c r="N113" s="220" t="s">
        <v>40</v>
      </c>
      <c r="O113" s="219"/>
      <c r="P113" s="219"/>
      <c r="Q113" s="219"/>
      <c r="R113" s="219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219"/>
      <c r="AV113" s="219"/>
      <c r="AW113" s="219"/>
      <c r="AX113" s="219"/>
      <c r="AY113" s="222" t="s">
        <v>138</v>
      </c>
      <c r="AZ113" s="219"/>
      <c r="BA113" s="219"/>
      <c r="BB113" s="219"/>
      <c r="BC113" s="219"/>
      <c r="BD113" s="219"/>
      <c r="BE113" s="223">
        <f>IF(N113="základní",J113,0)</f>
        <v>0</v>
      </c>
      <c r="BF113" s="223">
        <f>IF(N113="snížená",J113,0)</f>
        <v>0</v>
      </c>
      <c r="BG113" s="223">
        <f>IF(N113="zákl. přenesená",J113,0)</f>
        <v>0</v>
      </c>
      <c r="BH113" s="223">
        <f>IF(N113="sníž. přenesená",J113,0)</f>
        <v>0</v>
      </c>
      <c r="BI113" s="223">
        <f>IF(N113="nulová",J113,0)</f>
        <v>0</v>
      </c>
      <c r="BJ113" s="222" t="s">
        <v>82</v>
      </c>
      <c r="BK113" s="219"/>
      <c r="BL113" s="219"/>
      <c r="BM113" s="219"/>
    </row>
    <row r="114" s="2" customFormat="1" ht="18" customHeight="1">
      <c r="A114" s="41"/>
      <c r="B114" s="42"/>
      <c r="C114" s="43"/>
      <c r="D114" s="155" t="s">
        <v>140</v>
      </c>
      <c r="E114" s="150"/>
      <c r="F114" s="150"/>
      <c r="G114" s="43"/>
      <c r="H114" s="43"/>
      <c r="I114" s="43"/>
      <c r="J114" s="151">
        <v>0</v>
      </c>
      <c r="K114" s="43"/>
      <c r="L114" s="218"/>
      <c r="M114" s="219"/>
      <c r="N114" s="220" t="s">
        <v>40</v>
      </c>
      <c r="O114" s="219"/>
      <c r="P114" s="219"/>
      <c r="Q114" s="219"/>
      <c r="R114" s="219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9"/>
      <c r="AT114" s="219"/>
      <c r="AU114" s="219"/>
      <c r="AV114" s="219"/>
      <c r="AW114" s="219"/>
      <c r="AX114" s="219"/>
      <c r="AY114" s="222" t="s">
        <v>138</v>
      </c>
      <c r="AZ114" s="219"/>
      <c r="BA114" s="219"/>
      <c r="BB114" s="219"/>
      <c r="BC114" s="219"/>
      <c r="BD114" s="219"/>
      <c r="BE114" s="223">
        <f>IF(N114="základní",J114,0)</f>
        <v>0</v>
      </c>
      <c r="BF114" s="223">
        <f>IF(N114="snížená",J114,0)</f>
        <v>0</v>
      </c>
      <c r="BG114" s="223">
        <f>IF(N114="zákl. přenesená",J114,0)</f>
        <v>0</v>
      </c>
      <c r="BH114" s="223">
        <f>IF(N114="sníž. přenesená",J114,0)</f>
        <v>0</v>
      </c>
      <c r="BI114" s="223">
        <f>IF(N114="nulová",J114,0)</f>
        <v>0</v>
      </c>
      <c r="BJ114" s="222" t="s">
        <v>82</v>
      </c>
      <c r="BK114" s="219"/>
      <c r="BL114" s="219"/>
      <c r="BM114" s="219"/>
    </row>
    <row r="115" s="2" customFormat="1" ht="18" customHeight="1">
      <c r="A115" s="41"/>
      <c r="B115" s="42"/>
      <c r="C115" s="43"/>
      <c r="D115" s="155" t="s">
        <v>141</v>
      </c>
      <c r="E115" s="150"/>
      <c r="F115" s="150"/>
      <c r="G115" s="43"/>
      <c r="H115" s="43"/>
      <c r="I115" s="43"/>
      <c r="J115" s="151">
        <v>0</v>
      </c>
      <c r="K115" s="43"/>
      <c r="L115" s="218"/>
      <c r="M115" s="219"/>
      <c r="N115" s="220" t="s">
        <v>40</v>
      </c>
      <c r="O115" s="219"/>
      <c r="P115" s="219"/>
      <c r="Q115" s="219"/>
      <c r="R115" s="219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9"/>
      <c r="AT115" s="219"/>
      <c r="AU115" s="219"/>
      <c r="AV115" s="219"/>
      <c r="AW115" s="219"/>
      <c r="AX115" s="219"/>
      <c r="AY115" s="222" t="s">
        <v>138</v>
      </c>
      <c r="AZ115" s="219"/>
      <c r="BA115" s="219"/>
      <c r="BB115" s="219"/>
      <c r="BC115" s="219"/>
      <c r="BD115" s="219"/>
      <c r="BE115" s="223">
        <f>IF(N115="základní",J115,0)</f>
        <v>0</v>
      </c>
      <c r="BF115" s="223">
        <f>IF(N115="snížená",J115,0)</f>
        <v>0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222" t="s">
        <v>82</v>
      </c>
      <c r="BK115" s="219"/>
      <c r="BL115" s="219"/>
      <c r="BM115" s="219"/>
    </row>
    <row r="116" s="2" customFormat="1" ht="18" customHeight="1">
      <c r="A116" s="41"/>
      <c r="B116" s="42"/>
      <c r="C116" s="43"/>
      <c r="D116" s="155" t="s">
        <v>142</v>
      </c>
      <c r="E116" s="150"/>
      <c r="F116" s="150"/>
      <c r="G116" s="43"/>
      <c r="H116" s="43"/>
      <c r="I116" s="43"/>
      <c r="J116" s="151">
        <v>0</v>
      </c>
      <c r="K116" s="43"/>
      <c r="L116" s="218"/>
      <c r="M116" s="219"/>
      <c r="N116" s="220" t="s">
        <v>40</v>
      </c>
      <c r="O116" s="219"/>
      <c r="P116" s="219"/>
      <c r="Q116" s="219"/>
      <c r="R116" s="219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  <c r="AQ116" s="219"/>
      <c r="AR116" s="219"/>
      <c r="AS116" s="219"/>
      <c r="AT116" s="219"/>
      <c r="AU116" s="219"/>
      <c r="AV116" s="219"/>
      <c r="AW116" s="219"/>
      <c r="AX116" s="219"/>
      <c r="AY116" s="222" t="s">
        <v>138</v>
      </c>
      <c r="AZ116" s="219"/>
      <c r="BA116" s="219"/>
      <c r="BB116" s="219"/>
      <c r="BC116" s="219"/>
      <c r="BD116" s="219"/>
      <c r="BE116" s="223">
        <f>IF(N116="základní",J116,0)</f>
        <v>0</v>
      </c>
      <c r="BF116" s="223">
        <f>IF(N116="snížená",J116,0)</f>
        <v>0</v>
      </c>
      <c r="BG116" s="223">
        <f>IF(N116="zákl. přenesená",J116,0)</f>
        <v>0</v>
      </c>
      <c r="BH116" s="223">
        <f>IF(N116="sníž. přenesená",J116,0)</f>
        <v>0</v>
      </c>
      <c r="BI116" s="223">
        <f>IF(N116="nulová",J116,0)</f>
        <v>0</v>
      </c>
      <c r="BJ116" s="222" t="s">
        <v>82</v>
      </c>
      <c r="BK116" s="219"/>
      <c r="BL116" s="219"/>
      <c r="BM116" s="219"/>
    </row>
    <row r="117" s="2" customFormat="1" ht="18" customHeight="1">
      <c r="A117" s="41"/>
      <c r="B117" s="42"/>
      <c r="C117" s="43"/>
      <c r="D117" s="150" t="s">
        <v>143</v>
      </c>
      <c r="E117" s="43"/>
      <c r="F117" s="43"/>
      <c r="G117" s="43"/>
      <c r="H117" s="43"/>
      <c r="I117" s="43"/>
      <c r="J117" s="151">
        <f>ROUND(J32*T117,2)</f>
        <v>0</v>
      </c>
      <c r="K117" s="43"/>
      <c r="L117" s="218"/>
      <c r="M117" s="219"/>
      <c r="N117" s="220" t="s">
        <v>40</v>
      </c>
      <c r="O117" s="219"/>
      <c r="P117" s="219"/>
      <c r="Q117" s="219"/>
      <c r="R117" s="219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9"/>
      <c r="AT117" s="219"/>
      <c r="AU117" s="219"/>
      <c r="AV117" s="219"/>
      <c r="AW117" s="219"/>
      <c r="AX117" s="219"/>
      <c r="AY117" s="222" t="s">
        <v>144</v>
      </c>
      <c r="AZ117" s="219"/>
      <c r="BA117" s="219"/>
      <c r="BB117" s="219"/>
      <c r="BC117" s="219"/>
      <c r="BD117" s="219"/>
      <c r="BE117" s="223">
        <f>IF(N117="základní",J117,0)</f>
        <v>0</v>
      </c>
      <c r="BF117" s="223">
        <f>IF(N117="snížená",J117,0)</f>
        <v>0</v>
      </c>
      <c r="BG117" s="223">
        <f>IF(N117="zákl. přenesená",J117,0)</f>
        <v>0</v>
      </c>
      <c r="BH117" s="223">
        <f>IF(N117="sníž. přenesená",J117,0)</f>
        <v>0</v>
      </c>
      <c r="BI117" s="223">
        <f>IF(N117="nulová",J117,0)</f>
        <v>0</v>
      </c>
      <c r="BJ117" s="222" t="s">
        <v>82</v>
      </c>
      <c r="BK117" s="219"/>
      <c r="BL117" s="219"/>
      <c r="BM117" s="219"/>
    </row>
    <row r="118" s="2" customFormat="1">
      <c r="A118" s="41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66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</row>
    <row r="119" s="2" customFormat="1" ht="29.28" customHeight="1">
      <c r="A119" s="41"/>
      <c r="B119" s="42"/>
      <c r="C119" s="159" t="s">
        <v>113</v>
      </c>
      <c r="D119" s="160"/>
      <c r="E119" s="160"/>
      <c r="F119" s="160"/>
      <c r="G119" s="160"/>
      <c r="H119" s="160"/>
      <c r="I119" s="160"/>
      <c r="J119" s="161">
        <f>ROUND(J98+J111,2)</f>
        <v>0</v>
      </c>
      <c r="K119" s="160"/>
      <c r="L119" s="66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</row>
    <row r="120" s="2" customFormat="1" ht="6.96" customHeight="1">
      <c r="A120" s="41"/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66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</row>
    <row r="124" s="2" customFormat="1" ht="6.96" customHeight="1">
      <c r="A124" s="41"/>
      <c r="B124" s="71"/>
      <c r="C124" s="72"/>
      <c r="D124" s="72"/>
      <c r="E124" s="72"/>
      <c r="F124" s="72"/>
      <c r="G124" s="72"/>
      <c r="H124" s="72"/>
      <c r="I124" s="72"/>
      <c r="J124" s="72"/>
      <c r="K124" s="72"/>
      <c r="L124" s="66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</row>
    <row r="125" s="2" customFormat="1" ht="24.96" customHeight="1">
      <c r="A125" s="41"/>
      <c r="B125" s="42"/>
      <c r="C125" s="24" t="s">
        <v>145</v>
      </c>
      <c r="D125" s="43"/>
      <c r="E125" s="43"/>
      <c r="F125" s="43"/>
      <c r="G125" s="43"/>
      <c r="H125" s="43"/>
      <c r="I125" s="43"/>
      <c r="J125" s="43"/>
      <c r="K125" s="43"/>
      <c r="L125" s="66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</row>
    <row r="126" s="2" customFormat="1" ht="6.96" customHeight="1">
      <c r="A126" s="41"/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66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</row>
    <row r="127" s="2" customFormat="1" ht="12" customHeight="1">
      <c r="A127" s="41"/>
      <c r="B127" s="42"/>
      <c r="C127" s="33" t="s">
        <v>16</v>
      </c>
      <c r="D127" s="43"/>
      <c r="E127" s="43"/>
      <c r="F127" s="43"/>
      <c r="G127" s="43"/>
      <c r="H127" s="43"/>
      <c r="I127" s="43"/>
      <c r="J127" s="43"/>
      <c r="K127" s="43"/>
      <c r="L127" s="66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  <row r="128" s="2" customFormat="1" ht="16.5" customHeight="1">
      <c r="A128" s="41"/>
      <c r="B128" s="42"/>
      <c r="C128" s="43"/>
      <c r="D128" s="43"/>
      <c r="E128" s="201" t="str">
        <f>E7</f>
        <v>Babice - prodloužení vodovodu a kanalizace</v>
      </c>
      <c r="F128" s="33"/>
      <c r="G128" s="33"/>
      <c r="H128" s="33"/>
      <c r="I128" s="43"/>
      <c r="J128" s="43"/>
      <c r="K128" s="43"/>
      <c r="L128" s="66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  <row r="129" s="1" customFormat="1" ht="12" customHeight="1">
      <c r="B129" s="22"/>
      <c r="C129" s="33" t="s">
        <v>115</v>
      </c>
      <c r="D129" s="23"/>
      <c r="E129" s="23"/>
      <c r="F129" s="23"/>
      <c r="G129" s="23"/>
      <c r="H129" s="23"/>
      <c r="I129" s="23"/>
      <c r="J129" s="23"/>
      <c r="K129" s="23"/>
      <c r="L129" s="21"/>
    </row>
    <row r="130" s="2" customFormat="1" ht="16.5" customHeight="1">
      <c r="A130" s="41"/>
      <c r="B130" s="42"/>
      <c r="C130" s="43"/>
      <c r="D130" s="43"/>
      <c r="E130" s="201" t="s">
        <v>687</v>
      </c>
      <c r="F130" s="43"/>
      <c r="G130" s="43"/>
      <c r="H130" s="43"/>
      <c r="I130" s="43"/>
      <c r="J130" s="43"/>
      <c r="K130" s="43"/>
      <c r="L130" s="66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</row>
    <row r="131" s="2" customFormat="1" ht="12" customHeight="1">
      <c r="A131" s="41"/>
      <c r="B131" s="42"/>
      <c r="C131" s="33" t="s">
        <v>117</v>
      </c>
      <c r="D131" s="43"/>
      <c r="E131" s="43"/>
      <c r="F131" s="43"/>
      <c r="G131" s="43"/>
      <c r="H131" s="43"/>
      <c r="I131" s="43"/>
      <c r="J131" s="43"/>
      <c r="K131" s="43"/>
      <c r="L131" s="66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</row>
    <row r="132" s="2" customFormat="1" ht="16.5" customHeight="1">
      <c r="A132" s="41"/>
      <c r="B132" s="42"/>
      <c r="C132" s="43"/>
      <c r="D132" s="43"/>
      <c r="E132" s="79" t="str">
        <f>E11</f>
        <v>SO02.01 - Kanalizační řad</v>
      </c>
      <c r="F132" s="43"/>
      <c r="G132" s="43"/>
      <c r="H132" s="43"/>
      <c r="I132" s="43"/>
      <c r="J132" s="43"/>
      <c r="K132" s="43"/>
      <c r="L132" s="66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</row>
    <row r="133" s="2" customFormat="1" ht="6.96" customHeight="1">
      <c r="A133" s="41"/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66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</row>
    <row r="134" s="2" customFormat="1" ht="12" customHeight="1">
      <c r="A134" s="41"/>
      <c r="B134" s="42"/>
      <c r="C134" s="33" t="s">
        <v>20</v>
      </c>
      <c r="D134" s="43"/>
      <c r="E134" s="43"/>
      <c r="F134" s="28" t="str">
        <f>F14</f>
        <v xml:space="preserve"> </v>
      </c>
      <c r="G134" s="43"/>
      <c r="H134" s="43"/>
      <c r="I134" s="33" t="s">
        <v>22</v>
      </c>
      <c r="J134" s="82" t="str">
        <f>IF(J14="","",J14)</f>
        <v>16. 11. 2020</v>
      </c>
      <c r="K134" s="43"/>
      <c r="L134" s="66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</row>
    <row r="135" s="2" customFormat="1" ht="6.96" customHeight="1">
      <c r="A135" s="41"/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66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</row>
    <row r="136" s="2" customFormat="1" ht="15.15" customHeight="1">
      <c r="A136" s="41"/>
      <c r="B136" s="42"/>
      <c r="C136" s="33" t="s">
        <v>24</v>
      </c>
      <c r="D136" s="43"/>
      <c r="E136" s="43"/>
      <c r="F136" s="28" t="str">
        <f>E17</f>
        <v xml:space="preserve"> </v>
      </c>
      <c r="G136" s="43"/>
      <c r="H136" s="43"/>
      <c r="I136" s="33" t="s">
        <v>29</v>
      </c>
      <c r="J136" s="37" t="str">
        <f>E23</f>
        <v xml:space="preserve"> </v>
      </c>
      <c r="K136" s="43"/>
      <c r="L136" s="66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</row>
    <row r="137" s="2" customFormat="1" ht="15.15" customHeight="1">
      <c r="A137" s="41"/>
      <c r="B137" s="42"/>
      <c r="C137" s="33" t="s">
        <v>27</v>
      </c>
      <c r="D137" s="43"/>
      <c r="E137" s="43"/>
      <c r="F137" s="28" t="str">
        <f>IF(E20="","",E20)</f>
        <v>Vyplň údaj</v>
      </c>
      <c r="G137" s="43"/>
      <c r="H137" s="43"/>
      <c r="I137" s="33" t="s">
        <v>31</v>
      </c>
      <c r="J137" s="37" t="str">
        <f>E26</f>
        <v xml:space="preserve"> </v>
      </c>
      <c r="K137" s="43"/>
      <c r="L137" s="66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</row>
    <row r="138" s="2" customFormat="1" ht="10.32" customHeight="1">
      <c r="A138" s="41"/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66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</row>
    <row r="139" s="11" customFormat="1" ht="29.28" customHeight="1">
      <c r="A139" s="224"/>
      <c r="B139" s="225"/>
      <c r="C139" s="226" t="s">
        <v>146</v>
      </c>
      <c r="D139" s="227" t="s">
        <v>60</v>
      </c>
      <c r="E139" s="227" t="s">
        <v>56</v>
      </c>
      <c r="F139" s="227" t="s">
        <v>57</v>
      </c>
      <c r="G139" s="227" t="s">
        <v>147</v>
      </c>
      <c r="H139" s="227" t="s">
        <v>148</v>
      </c>
      <c r="I139" s="227" t="s">
        <v>149</v>
      </c>
      <c r="J139" s="227" t="s">
        <v>122</v>
      </c>
      <c r="K139" s="228" t="s">
        <v>150</v>
      </c>
      <c r="L139" s="229"/>
      <c r="M139" s="103" t="s">
        <v>1</v>
      </c>
      <c r="N139" s="104" t="s">
        <v>39</v>
      </c>
      <c r="O139" s="104" t="s">
        <v>151</v>
      </c>
      <c r="P139" s="104" t="s">
        <v>152</v>
      </c>
      <c r="Q139" s="104" t="s">
        <v>153</v>
      </c>
      <c r="R139" s="104" t="s">
        <v>154</v>
      </c>
      <c r="S139" s="104" t="s">
        <v>155</v>
      </c>
      <c r="T139" s="105" t="s">
        <v>156</v>
      </c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</row>
    <row r="140" s="2" customFormat="1" ht="22.8" customHeight="1">
      <c r="A140" s="41"/>
      <c r="B140" s="42"/>
      <c r="C140" s="110" t="s">
        <v>157</v>
      </c>
      <c r="D140" s="43"/>
      <c r="E140" s="43"/>
      <c r="F140" s="43"/>
      <c r="G140" s="43"/>
      <c r="H140" s="43"/>
      <c r="I140" s="43"/>
      <c r="J140" s="230">
        <f>BK140</f>
        <v>0</v>
      </c>
      <c r="K140" s="43"/>
      <c r="L140" s="44"/>
      <c r="M140" s="106"/>
      <c r="N140" s="231"/>
      <c r="O140" s="107"/>
      <c r="P140" s="232">
        <f>P141</f>
        <v>0</v>
      </c>
      <c r="Q140" s="107"/>
      <c r="R140" s="232">
        <f>R141</f>
        <v>9.5594757469999987</v>
      </c>
      <c r="S140" s="107"/>
      <c r="T140" s="233">
        <f>T141</f>
        <v>6.0024999999999995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18" t="s">
        <v>74</v>
      </c>
      <c r="AU140" s="18" t="s">
        <v>124</v>
      </c>
      <c r="BK140" s="234">
        <f>BK141</f>
        <v>0</v>
      </c>
    </row>
    <row r="141" s="12" customFormat="1" ht="25.92" customHeight="1">
      <c r="A141" s="12"/>
      <c r="B141" s="235"/>
      <c r="C141" s="236"/>
      <c r="D141" s="237" t="s">
        <v>74</v>
      </c>
      <c r="E141" s="238" t="s">
        <v>158</v>
      </c>
      <c r="F141" s="238" t="s">
        <v>159</v>
      </c>
      <c r="G141" s="236"/>
      <c r="H141" s="236"/>
      <c r="I141" s="239"/>
      <c r="J141" s="240">
        <f>BK141</f>
        <v>0</v>
      </c>
      <c r="K141" s="236"/>
      <c r="L141" s="241"/>
      <c r="M141" s="242"/>
      <c r="N141" s="243"/>
      <c r="O141" s="243"/>
      <c r="P141" s="244">
        <f>P142+P272+P279+P297+P322+P402+P431+P441+P455</f>
        <v>0</v>
      </c>
      <c r="Q141" s="243"/>
      <c r="R141" s="244">
        <f>R142+R272+R279+R297+R322+R402+R431+R441+R455</f>
        <v>9.5594757469999987</v>
      </c>
      <c r="S141" s="243"/>
      <c r="T141" s="245">
        <f>T142+T272+T279+T297+T322+T402+T431+T441+T455</f>
        <v>6.0024999999999995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46" t="s">
        <v>82</v>
      </c>
      <c r="AT141" s="247" t="s">
        <v>74</v>
      </c>
      <c r="AU141" s="247" t="s">
        <v>75</v>
      </c>
      <c r="AY141" s="246" t="s">
        <v>160</v>
      </c>
      <c r="BK141" s="248">
        <f>BK142+BK272+BK279+BK297+BK322+BK402+BK431+BK441+BK455</f>
        <v>0</v>
      </c>
    </row>
    <row r="142" s="12" customFormat="1" ht="22.8" customHeight="1">
      <c r="A142" s="12"/>
      <c r="B142" s="235"/>
      <c r="C142" s="236"/>
      <c r="D142" s="237" t="s">
        <v>74</v>
      </c>
      <c r="E142" s="249" t="s">
        <v>82</v>
      </c>
      <c r="F142" s="249" t="s">
        <v>161</v>
      </c>
      <c r="G142" s="236"/>
      <c r="H142" s="236"/>
      <c r="I142" s="239"/>
      <c r="J142" s="250">
        <f>BK142</f>
        <v>0</v>
      </c>
      <c r="K142" s="236"/>
      <c r="L142" s="241"/>
      <c r="M142" s="242"/>
      <c r="N142" s="243"/>
      <c r="O142" s="243"/>
      <c r="P142" s="244">
        <f>SUM(P143:P271)</f>
        <v>0</v>
      </c>
      <c r="Q142" s="243"/>
      <c r="R142" s="244">
        <f>SUM(R143:R271)</f>
        <v>0.44786132999999995</v>
      </c>
      <c r="S142" s="243"/>
      <c r="T142" s="245">
        <f>SUM(T143:T271)</f>
        <v>6.0024999999999995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46" t="s">
        <v>82</v>
      </c>
      <c r="AT142" s="247" t="s">
        <v>74</v>
      </c>
      <c r="AU142" s="247" t="s">
        <v>82</v>
      </c>
      <c r="AY142" s="246" t="s">
        <v>160</v>
      </c>
      <c r="BK142" s="248">
        <f>SUM(BK143:BK271)</f>
        <v>0</v>
      </c>
    </row>
    <row r="143" s="2" customFormat="1" ht="76.35" customHeight="1">
      <c r="A143" s="41"/>
      <c r="B143" s="42"/>
      <c r="C143" s="251" t="s">
        <v>82</v>
      </c>
      <c r="D143" s="251" t="s">
        <v>162</v>
      </c>
      <c r="E143" s="252" t="s">
        <v>163</v>
      </c>
      <c r="F143" s="253" t="s">
        <v>164</v>
      </c>
      <c r="G143" s="254" t="s">
        <v>165</v>
      </c>
      <c r="H143" s="255">
        <v>7.5</v>
      </c>
      <c r="I143" s="256"/>
      <c r="J143" s="257">
        <f>ROUND(I143*H143,2)</f>
        <v>0</v>
      </c>
      <c r="K143" s="253" t="s">
        <v>166</v>
      </c>
      <c r="L143" s="44"/>
      <c r="M143" s="258" t="s">
        <v>1</v>
      </c>
      <c r="N143" s="259" t="s">
        <v>40</v>
      </c>
      <c r="O143" s="94"/>
      <c r="P143" s="260">
        <f>O143*H143</f>
        <v>0</v>
      </c>
      <c r="Q143" s="260">
        <v>0</v>
      </c>
      <c r="R143" s="260">
        <f>Q143*H143</f>
        <v>0</v>
      </c>
      <c r="S143" s="260">
        <v>0.44</v>
      </c>
      <c r="T143" s="261">
        <f>S143*H143</f>
        <v>3.2999999999999998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62" t="s">
        <v>167</v>
      </c>
      <c r="AT143" s="262" t="s">
        <v>162</v>
      </c>
      <c r="AU143" s="262" t="s">
        <v>84</v>
      </c>
      <c r="AY143" s="18" t="s">
        <v>160</v>
      </c>
      <c r="BE143" s="154">
        <f>IF(N143="základní",J143,0)</f>
        <v>0</v>
      </c>
      <c r="BF143" s="154">
        <f>IF(N143="snížená",J143,0)</f>
        <v>0</v>
      </c>
      <c r="BG143" s="154">
        <f>IF(N143="zákl. přenesená",J143,0)</f>
        <v>0</v>
      </c>
      <c r="BH143" s="154">
        <f>IF(N143="sníž. přenesená",J143,0)</f>
        <v>0</v>
      </c>
      <c r="BI143" s="154">
        <f>IF(N143="nulová",J143,0)</f>
        <v>0</v>
      </c>
      <c r="BJ143" s="18" t="s">
        <v>82</v>
      </c>
      <c r="BK143" s="154">
        <f>ROUND(I143*H143,2)</f>
        <v>0</v>
      </c>
      <c r="BL143" s="18" t="s">
        <v>167</v>
      </c>
      <c r="BM143" s="262" t="s">
        <v>689</v>
      </c>
    </row>
    <row r="144" s="13" customFormat="1">
      <c r="A144" s="13"/>
      <c r="B144" s="263"/>
      <c r="C144" s="264"/>
      <c r="D144" s="265" t="s">
        <v>169</v>
      </c>
      <c r="E144" s="266" t="s">
        <v>1</v>
      </c>
      <c r="F144" s="267" t="s">
        <v>170</v>
      </c>
      <c r="G144" s="264"/>
      <c r="H144" s="266" t="s">
        <v>1</v>
      </c>
      <c r="I144" s="268"/>
      <c r="J144" s="264"/>
      <c r="K144" s="264"/>
      <c r="L144" s="269"/>
      <c r="M144" s="270"/>
      <c r="N144" s="271"/>
      <c r="O144" s="271"/>
      <c r="P144" s="271"/>
      <c r="Q144" s="271"/>
      <c r="R144" s="271"/>
      <c r="S144" s="271"/>
      <c r="T144" s="27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73" t="s">
        <v>169</v>
      </c>
      <c r="AU144" s="273" t="s">
        <v>84</v>
      </c>
      <c r="AV144" s="13" t="s">
        <v>82</v>
      </c>
      <c r="AW144" s="13" t="s">
        <v>30</v>
      </c>
      <c r="AX144" s="13" t="s">
        <v>75</v>
      </c>
      <c r="AY144" s="273" t="s">
        <v>160</v>
      </c>
    </row>
    <row r="145" s="14" customFormat="1">
      <c r="A145" s="14"/>
      <c r="B145" s="274"/>
      <c r="C145" s="275"/>
      <c r="D145" s="265" t="s">
        <v>169</v>
      </c>
      <c r="E145" s="276" t="s">
        <v>1</v>
      </c>
      <c r="F145" s="277" t="s">
        <v>690</v>
      </c>
      <c r="G145" s="275"/>
      <c r="H145" s="278">
        <v>7.5</v>
      </c>
      <c r="I145" s="279"/>
      <c r="J145" s="275"/>
      <c r="K145" s="275"/>
      <c r="L145" s="280"/>
      <c r="M145" s="281"/>
      <c r="N145" s="282"/>
      <c r="O145" s="282"/>
      <c r="P145" s="282"/>
      <c r="Q145" s="282"/>
      <c r="R145" s="282"/>
      <c r="S145" s="282"/>
      <c r="T145" s="28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84" t="s">
        <v>169</v>
      </c>
      <c r="AU145" s="284" t="s">
        <v>84</v>
      </c>
      <c r="AV145" s="14" t="s">
        <v>84</v>
      </c>
      <c r="AW145" s="14" t="s">
        <v>30</v>
      </c>
      <c r="AX145" s="14" t="s">
        <v>75</v>
      </c>
      <c r="AY145" s="284" t="s">
        <v>160</v>
      </c>
    </row>
    <row r="146" s="15" customFormat="1">
      <c r="A146" s="15"/>
      <c r="B146" s="285"/>
      <c r="C146" s="286"/>
      <c r="D146" s="265" t="s">
        <v>169</v>
      </c>
      <c r="E146" s="287" t="s">
        <v>1</v>
      </c>
      <c r="F146" s="288" t="s">
        <v>172</v>
      </c>
      <c r="G146" s="286"/>
      <c r="H146" s="289">
        <v>7.5</v>
      </c>
      <c r="I146" s="290"/>
      <c r="J146" s="286"/>
      <c r="K146" s="286"/>
      <c r="L146" s="291"/>
      <c r="M146" s="292"/>
      <c r="N146" s="293"/>
      <c r="O146" s="293"/>
      <c r="P146" s="293"/>
      <c r="Q146" s="293"/>
      <c r="R146" s="293"/>
      <c r="S146" s="293"/>
      <c r="T146" s="294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95" t="s">
        <v>169</v>
      </c>
      <c r="AU146" s="295" t="s">
        <v>84</v>
      </c>
      <c r="AV146" s="15" t="s">
        <v>167</v>
      </c>
      <c r="AW146" s="15" t="s">
        <v>30</v>
      </c>
      <c r="AX146" s="15" t="s">
        <v>82</v>
      </c>
      <c r="AY146" s="295" t="s">
        <v>160</v>
      </c>
    </row>
    <row r="147" s="2" customFormat="1" ht="37.8" customHeight="1">
      <c r="A147" s="41"/>
      <c r="B147" s="42"/>
      <c r="C147" s="251" t="s">
        <v>84</v>
      </c>
      <c r="D147" s="251" t="s">
        <v>162</v>
      </c>
      <c r="E147" s="252" t="s">
        <v>173</v>
      </c>
      <c r="F147" s="253" t="s">
        <v>174</v>
      </c>
      <c r="G147" s="254" t="s">
        <v>165</v>
      </c>
      <c r="H147" s="255">
        <v>8.5</v>
      </c>
      <c r="I147" s="256"/>
      <c r="J147" s="257">
        <f>ROUND(I147*H147,2)</f>
        <v>0</v>
      </c>
      <c r="K147" s="253" t="s">
        <v>166</v>
      </c>
      <c r="L147" s="44"/>
      <c r="M147" s="258" t="s">
        <v>1</v>
      </c>
      <c r="N147" s="259" t="s">
        <v>40</v>
      </c>
      <c r="O147" s="94"/>
      <c r="P147" s="260">
        <f>O147*H147</f>
        <v>0</v>
      </c>
      <c r="Q147" s="260">
        <v>4.0580000000000001E-05</v>
      </c>
      <c r="R147" s="260">
        <f>Q147*H147</f>
        <v>0.00034493000000000002</v>
      </c>
      <c r="S147" s="260">
        <v>0.11500000000000001</v>
      </c>
      <c r="T147" s="261">
        <f>S147*H147</f>
        <v>0.97750000000000004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62" t="s">
        <v>167</v>
      </c>
      <c r="AT147" s="262" t="s">
        <v>162</v>
      </c>
      <c r="AU147" s="262" t="s">
        <v>84</v>
      </c>
      <c r="AY147" s="18" t="s">
        <v>160</v>
      </c>
      <c r="BE147" s="154">
        <f>IF(N147="základní",J147,0)</f>
        <v>0</v>
      </c>
      <c r="BF147" s="154">
        <f>IF(N147="snížená",J147,0)</f>
        <v>0</v>
      </c>
      <c r="BG147" s="154">
        <f>IF(N147="zákl. přenesená",J147,0)</f>
        <v>0</v>
      </c>
      <c r="BH147" s="154">
        <f>IF(N147="sníž. přenesená",J147,0)</f>
        <v>0</v>
      </c>
      <c r="BI147" s="154">
        <f>IF(N147="nulová",J147,0)</f>
        <v>0</v>
      </c>
      <c r="BJ147" s="18" t="s">
        <v>82</v>
      </c>
      <c r="BK147" s="154">
        <f>ROUND(I147*H147,2)</f>
        <v>0</v>
      </c>
      <c r="BL147" s="18" t="s">
        <v>167</v>
      </c>
      <c r="BM147" s="262" t="s">
        <v>691</v>
      </c>
    </row>
    <row r="148" s="13" customFormat="1">
      <c r="A148" s="13"/>
      <c r="B148" s="263"/>
      <c r="C148" s="264"/>
      <c r="D148" s="265" t="s">
        <v>169</v>
      </c>
      <c r="E148" s="266" t="s">
        <v>1</v>
      </c>
      <c r="F148" s="267" t="s">
        <v>176</v>
      </c>
      <c r="G148" s="264"/>
      <c r="H148" s="266" t="s">
        <v>1</v>
      </c>
      <c r="I148" s="268"/>
      <c r="J148" s="264"/>
      <c r="K148" s="264"/>
      <c r="L148" s="269"/>
      <c r="M148" s="270"/>
      <c r="N148" s="271"/>
      <c r="O148" s="271"/>
      <c r="P148" s="271"/>
      <c r="Q148" s="271"/>
      <c r="R148" s="271"/>
      <c r="S148" s="271"/>
      <c r="T148" s="27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73" t="s">
        <v>169</v>
      </c>
      <c r="AU148" s="273" t="s">
        <v>84</v>
      </c>
      <c r="AV148" s="13" t="s">
        <v>82</v>
      </c>
      <c r="AW148" s="13" t="s">
        <v>30</v>
      </c>
      <c r="AX148" s="13" t="s">
        <v>75</v>
      </c>
      <c r="AY148" s="273" t="s">
        <v>160</v>
      </c>
    </row>
    <row r="149" s="14" customFormat="1">
      <c r="A149" s="14"/>
      <c r="B149" s="274"/>
      <c r="C149" s="275"/>
      <c r="D149" s="265" t="s">
        <v>169</v>
      </c>
      <c r="E149" s="276" t="s">
        <v>1</v>
      </c>
      <c r="F149" s="277" t="s">
        <v>692</v>
      </c>
      <c r="G149" s="275"/>
      <c r="H149" s="278">
        <v>8.5</v>
      </c>
      <c r="I149" s="279"/>
      <c r="J149" s="275"/>
      <c r="K149" s="275"/>
      <c r="L149" s="280"/>
      <c r="M149" s="281"/>
      <c r="N149" s="282"/>
      <c r="O149" s="282"/>
      <c r="P149" s="282"/>
      <c r="Q149" s="282"/>
      <c r="R149" s="282"/>
      <c r="S149" s="282"/>
      <c r="T149" s="28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84" t="s">
        <v>169</v>
      </c>
      <c r="AU149" s="284" t="s">
        <v>84</v>
      </c>
      <c r="AV149" s="14" t="s">
        <v>84</v>
      </c>
      <c r="AW149" s="14" t="s">
        <v>30</v>
      </c>
      <c r="AX149" s="14" t="s">
        <v>75</v>
      </c>
      <c r="AY149" s="284" t="s">
        <v>160</v>
      </c>
    </row>
    <row r="150" s="15" customFormat="1">
      <c r="A150" s="15"/>
      <c r="B150" s="285"/>
      <c r="C150" s="286"/>
      <c r="D150" s="265" t="s">
        <v>169</v>
      </c>
      <c r="E150" s="287" t="s">
        <v>1</v>
      </c>
      <c r="F150" s="288" t="s">
        <v>172</v>
      </c>
      <c r="G150" s="286"/>
      <c r="H150" s="289">
        <v>8.5</v>
      </c>
      <c r="I150" s="290"/>
      <c r="J150" s="286"/>
      <c r="K150" s="286"/>
      <c r="L150" s="291"/>
      <c r="M150" s="292"/>
      <c r="N150" s="293"/>
      <c r="O150" s="293"/>
      <c r="P150" s="293"/>
      <c r="Q150" s="293"/>
      <c r="R150" s="293"/>
      <c r="S150" s="293"/>
      <c r="T150" s="29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95" t="s">
        <v>169</v>
      </c>
      <c r="AU150" s="295" t="s">
        <v>84</v>
      </c>
      <c r="AV150" s="15" t="s">
        <v>167</v>
      </c>
      <c r="AW150" s="15" t="s">
        <v>30</v>
      </c>
      <c r="AX150" s="15" t="s">
        <v>82</v>
      </c>
      <c r="AY150" s="295" t="s">
        <v>160</v>
      </c>
    </row>
    <row r="151" s="2" customFormat="1" ht="37.8" customHeight="1">
      <c r="A151" s="41"/>
      <c r="B151" s="42"/>
      <c r="C151" s="251" t="s">
        <v>178</v>
      </c>
      <c r="D151" s="251" t="s">
        <v>162</v>
      </c>
      <c r="E151" s="252" t="s">
        <v>179</v>
      </c>
      <c r="F151" s="253" t="s">
        <v>180</v>
      </c>
      <c r="G151" s="254" t="s">
        <v>165</v>
      </c>
      <c r="H151" s="255">
        <v>7.5</v>
      </c>
      <c r="I151" s="256"/>
      <c r="J151" s="257">
        <f>ROUND(I151*H151,2)</f>
        <v>0</v>
      </c>
      <c r="K151" s="253" t="s">
        <v>166</v>
      </c>
      <c r="L151" s="44"/>
      <c r="M151" s="258" t="s">
        <v>1</v>
      </c>
      <c r="N151" s="259" t="s">
        <v>40</v>
      </c>
      <c r="O151" s="94"/>
      <c r="P151" s="260">
        <f>O151*H151</f>
        <v>0</v>
      </c>
      <c r="Q151" s="260">
        <v>7.8200000000000003E-05</v>
      </c>
      <c r="R151" s="260">
        <f>Q151*H151</f>
        <v>0.0005865</v>
      </c>
      <c r="S151" s="260">
        <v>0.23000000000000001</v>
      </c>
      <c r="T151" s="261">
        <f>S151*H151</f>
        <v>1.7250000000000001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62" t="s">
        <v>167</v>
      </c>
      <c r="AT151" s="262" t="s">
        <v>162</v>
      </c>
      <c r="AU151" s="262" t="s">
        <v>84</v>
      </c>
      <c r="AY151" s="18" t="s">
        <v>160</v>
      </c>
      <c r="BE151" s="154">
        <f>IF(N151="základní",J151,0)</f>
        <v>0</v>
      </c>
      <c r="BF151" s="154">
        <f>IF(N151="snížená",J151,0)</f>
        <v>0</v>
      </c>
      <c r="BG151" s="154">
        <f>IF(N151="zákl. přenesená",J151,0)</f>
        <v>0</v>
      </c>
      <c r="BH151" s="154">
        <f>IF(N151="sníž. přenesená",J151,0)</f>
        <v>0</v>
      </c>
      <c r="BI151" s="154">
        <f>IF(N151="nulová",J151,0)</f>
        <v>0</v>
      </c>
      <c r="BJ151" s="18" t="s">
        <v>82</v>
      </c>
      <c r="BK151" s="154">
        <f>ROUND(I151*H151,2)</f>
        <v>0</v>
      </c>
      <c r="BL151" s="18" t="s">
        <v>167</v>
      </c>
      <c r="BM151" s="262" t="s">
        <v>693</v>
      </c>
    </row>
    <row r="152" s="13" customFormat="1">
      <c r="A152" s="13"/>
      <c r="B152" s="263"/>
      <c r="C152" s="264"/>
      <c r="D152" s="265" t="s">
        <v>169</v>
      </c>
      <c r="E152" s="266" t="s">
        <v>1</v>
      </c>
      <c r="F152" s="267" t="s">
        <v>170</v>
      </c>
      <c r="G152" s="264"/>
      <c r="H152" s="266" t="s">
        <v>1</v>
      </c>
      <c r="I152" s="268"/>
      <c r="J152" s="264"/>
      <c r="K152" s="264"/>
      <c r="L152" s="269"/>
      <c r="M152" s="270"/>
      <c r="N152" s="271"/>
      <c r="O152" s="271"/>
      <c r="P152" s="271"/>
      <c r="Q152" s="271"/>
      <c r="R152" s="271"/>
      <c r="S152" s="271"/>
      <c r="T152" s="27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73" t="s">
        <v>169</v>
      </c>
      <c r="AU152" s="273" t="s">
        <v>84</v>
      </c>
      <c r="AV152" s="13" t="s">
        <v>82</v>
      </c>
      <c r="AW152" s="13" t="s">
        <v>30</v>
      </c>
      <c r="AX152" s="13" t="s">
        <v>75</v>
      </c>
      <c r="AY152" s="273" t="s">
        <v>160</v>
      </c>
    </row>
    <row r="153" s="14" customFormat="1">
      <c r="A153" s="14"/>
      <c r="B153" s="274"/>
      <c r="C153" s="275"/>
      <c r="D153" s="265" t="s">
        <v>169</v>
      </c>
      <c r="E153" s="276" t="s">
        <v>1</v>
      </c>
      <c r="F153" s="277" t="s">
        <v>690</v>
      </c>
      <c r="G153" s="275"/>
      <c r="H153" s="278">
        <v>7.5</v>
      </c>
      <c r="I153" s="279"/>
      <c r="J153" s="275"/>
      <c r="K153" s="275"/>
      <c r="L153" s="280"/>
      <c r="M153" s="281"/>
      <c r="N153" s="282"/>
      <c r="O153" s="282"/>
      <c r="P153" s="282"/>
      <c r="Q153" s="282"/>
      <c r="R153" s="282"/>
      <c r="S153" s="282"/>
      <c r="T153" s="28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84" t="s">
        <v>169</v>
      </c>
      <c r="AU153" s="284" t="s">
        <v>84</v>
      </c>
      <c r="AV153" s="14" t="s">
        <v>84</v>
      </c>
      <c r="AW153" s="14" t="s">
        <v>30</v>
      </c>
      <c r="AX153" s="14" t="s">
        <v>75</v>
      </c>
      <c r="AY153" s="284" t="s">
        <v>160</v>
      </c>
    </row>
    <row r="154" s="15" customFormat="1">
      <c r="A154" s="15"/>
      <c r="B154" s="285"/>
      <c r="C154" s="286"/>
      <c r="D154" s="265" t="s">
        <v>169</v>
      </c>
      <c r="E154" s="287" t="s">
        <v>1</v>
      </c>
      <c r="F154" s="288" t="s">
        <v>172</v>
      </c>
      <c r="G154" s="286"/>
      <c r="H154" s="289">
        <v>7.5</v>
      </c>
      <c r="I154" s="290"/>
      <c r="J154" s="286"/>
      <c r="K154" s="286"/>
      <c r="L154" s="291"/>
      <c r="M154" s="292"/>
      <c r="N154" s="293"/>
      <c r="O154" s="293"/>
      <c r="P154" s="293"/>
      <c r="Q154" s="293"/>
      <c r="R154" s="293"/>
      <c r="S154" s="293"/>
      <c r="T154" s="29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95" t="s">
        <v>169</v>
      </c>
      <c r="AU154" s="295" t="s">
        <v>84</v>
      </c>
      <c r="AV154" s="15" t="s">
        <v>167</v>
      </c>
      <c r="AW154" s="15" t="s">
        <v>30</v>
      </c>
      <c r="AX154" s="15" t="s">
        <v>82</v>
      </c>
      <c r="AY154" s="295" t="s">
        <v>160</v>
      </c>
    </row>
    <row r="155" s="2" customFormat="1" ht="90" customHeight="1">
      <c r="A155" s="41"/>
      <c r="B155" s="42"/>
      <c r="C155" s="251" t="s">
        <v>167</v>
      </c>
      <c r="D155" s="251" t="s">
        <v>162</v>
      </c>
      <c r="E155" s="252" t="s">
        <v>694</v>
      </c>
      <c r="F155" s="253" t="s">
        <v>695</v>
      </c>
      <c r="G155" s="254" t="s">
        <v>184</v>
      </c>
      <c r="H155" s="255">
        <v>3</v>
      </c>
      <c r="I155" s="256"/>
      <c r="J155" s="257">
        <f>ROUND(I155*H155,2)</f>
        <v>0</v>
      </c>
      <c r="K155" s="253" t="s">
        <v>166</v>
      </c>
      <c r="L155" s="44"/>
      <c r="M155" s="258" t="s">
        <v>1</v>
      </c>
      <c r="N155" s="259" t="s">
        <v>40</v>
      </c>
      <c r="O155" s="94"/>
      <c r="P155" s="260">
        <f>O155*H155</f>
        <v>0</v>
      </c>
      <c r="Q155" s="260">
        <v>0.036904300000000001</v>
      </c>
      <c r="R155" s="260">
        <f>Q155*H155</f>
        <v>0.1107129</v>
      </c>
      <c r="S155" s="260">
        <v>0</v>
      </c>
      <c r="T155" s="261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62" t="s">
        <v>167</v>
      </c>
      <c r="AT155" s="262" t="s">
        <v>162</v>
      </c>
      <c r="AU155" s="262" t="s">
        <v>84</v>
      </c>
      <c r="AY155" s="18" t="s">
        <v>160</v>
      </c>
      <c r="BE155" s="154">
        <f>IF(N155="základní",J155,0)</f>
        <v>0</v>
      </c>
      <c r="BF155" s="154">
        <f>IF(N155="snížená",J155,0)</f>
        <v>0</v>
      </c>
      <c r="BG155" s="154">
        <f>IF(N155="zákl. přenesená",J155,0)</f>
        <v>0</v>
      </c>
      <c r="BH155" s="154">
        <f>IF(N155="sníž. přenesená",J155,0)</f>
        <v>0</v>
      </c>
      <c r="BI155" s="154">
        <f>IF(N155="nulová",J155,0)</f>
        <v>0</v>
      </c>
      <c r="BJ155" s="18" t="s">
        <v>82</v>
      </c>
      <c r="BK155" s="154">
        <f>ROUND(I155*H155,2)</f>
        <v>0</v>
      </c>
      <c r="BL155" s="18" t="s">
        <v>167</v>
      </c>
      <c r="BM155" s="262" t="s">
        <v>696</v>
      </c>
    </row>
    <row r="156" s="14" customFormat="1">
      <c r="A156" s="14"/>
      <c r="B156" s="274"/>
      <c r="C156" s="275"/>
      <c r="D156" s="265" t="s">
        <v>169</v>
      </c>
      <c r="E156" s="276" t="s">
        <v>1</v>
      </c>
      <c r="F156" s="277" t="s">
        <v>697</v>
      </c>
      <c r="G156" s="275"/>
      <c r="H156" s="278">
        <v>3</v>
      </c>
      <c r="I156" s="279"/>
      <c r="J156" s="275"/>
      <c r="K156" s="275"/>
      <c r="L156" s="280"/>
      <c r="M156" s="281"/>
      <c r="N156" s="282"/>
      <c r="O156" s="282"/>
      <c r="P156" s="282"/>
      <c r="Q156" s="282"/>
      <c r="R156" s="282"/>
      <c r="S156" s="282"/>
      <c r="T156" s="28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84" t="s">
        <v>169</v>
      </c>
      <c r="AU156" s="284" t="s">
        <v>84</v>
      </c>
      <c r="AV156" s="14" t="s">
        <v>84</v>
      </c>
      <c r="AW156" s="14" t="s">
        <v>30</v>
      </c>
      <c r="AX156" s="14" t="s">
        <v>75</v>
      </c>
      <c r="AY156" s="284" t="s">
        <v>160</v>
      </c>
    </row>
    <row r="157" s="15" customFormat="1">
      <c r="A157" s="15"/>
      <c r="B157" s="285"/>
      <c r="C157" s="286"/>
      <c r="D157" s="265" t="s">
        <v>169</v>
      </c>
      <c r="E157" s="287" t="s">
        <v>1</v>
      </c>
      <c r="F157" s="288" t="s">
        <v>172</v>
      </c>
      <c r="G157" s="286"/>
      <c r="H157" s="289">
        <v>3</v>
      </c>
      <c r="I157" s="290"/>
      <c r="J157" s="286"/>
      <c r="K157" s="286"/>
      <c r="L157" s="291"/>
      <c r="M157" s="292"/>
      <c r="N157" s="293"/>
      <c r="O157" s="293"/>
      <c r="P157" s="293"/>
      <c r="Q157" s="293"/>
      <c r="R157" s="293"/>
      <c r="S157" s="293"/>
      <c r="T157" s="294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95" t="s">
        <v>169</v>
      </c>
      <c r="AU157" s="295" t="s">
        <v>84</v>
      </c>
      <c r="AV157" s="15" t="s">
        <v>167</v>
      </c>
      <c r="AW157" s="15" t="s">
        <v>30</v>
      </c>
      <c r="AX157" s="15" t="s">
        <v>82</v>
      </c>
      <c r="AY157" s="295" t="s">
        <v>160</v>
      </c>
    </row>
    <row r="158" s="2" customFormat="1" ht="24.15" customHeight="1">
      <c r="A158" s="41"/>
      <c r="B158" s="42"/>
      <c r="C158" s="251" t="s">
        <v>187</v>
      </c>
      <c r="D158" s="251" t="s">
        <v>162</v>
      </c>
      <c r="E158" s="252" t="s">
        <v>188</v>
      </c>
      <c r="F158" s="253" t="s">
        <v>189</v>
      </c>
      <c r="G158" s="254" t="s">
        <v>165</v>
      </c>
      <c r="H158" s="255">
        <v>92.200000000000003</v>
      </c>
      <c r="I158" s="256"/>
      <c r="J158" s="257">
        <f>ROUND(I158*H158,2)</f>
        <v>0</v>
      </c>
      <c r="K158" s="253" t="s">
        <v>166</v>
      </c>
      <c r="L158" s="44"/>
      <c r="M158" s="258" t="s">
        <v>1</v>
      </c>
      <c r="N158" s="259" t="s">
        <v>40</v>
      </c>
      <c r="O158" s="94"/>
      <c r="P158" s="260">
        <f>O158*H158</f>
        <v>0</v>
      </c>
      <c r="Q158" s="260">
        <v>0</v>
      </c>
      <c r="R158" s="260">
        <f>Q158*H158</f>
        <v>0</v>
      </c>
      <c r="S158" s="260">
        <v>0</v>
      </c>
      <c r="T158" s="261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62" t="s">
        <v>167</v>
      </c>
      <c r="AT158" s="262" t="s">
        <v>162</v>
      </c>
      <c r="AU158" s="262" t="s">
        <v>84</v>
      </c>
      <c r="AY158" s="18" t="s">
        <v>160</v>
      </c>
      <c r="BE158" s="154">
        <f>IF(N158="základní",J158,0)</f>
        <v>0</v>
      </c>
      <c r="BF158" s="154">
        <f>IF(N158="snížená",J158,0)</f>
        <v>0</v>
      </c>
      <c r="BG158" s="154">
        <f>IF(N158="zákl. přenesená",J158,0)</f>
        <v>0</v>
      </c>
      <c r="BH158" s="154">
        <f>IF(N158="sníž. přenesená",J158,0)</f>
        <v>0</v>
      </c>
      <c r="BI158" s="154">
        <f>IF(N158="nulová",J158,0)</f>
        <v>0</v>
      </c>
      <c r="BJ158" s="18" t="s">
        <v>82</v>
      </c>
      <c r="BK158" s="154">
        <f>ROUND(I158*H158,2)</f>
        <v>0</v>
      </c>
      <c r="BL158" s="18" t="s">
        <v>167</v>
      </c>
      <c r="BM158" s="262" t="s">
        <v>698</v>
      </c>
    </row>
    <row r="159" s="13" customFormat="1">
      <c r="A159" s="13"/>
      <c r="B159" s="263"/>
      <c r="C159" s="264"/>
      <c r="D159" s="265" t="s">
        <v>169</v>
      </c>
      <c r="E159" s="266" t="s">
        <v>1</v>
      </c>
      <c r="F159" s="267" t="s">
        <v>191</v>
      </c>
      <c r="G159" s="264"/>
      <c r="H159" s="266" t="s">
        <v>1</v>
      </c>
      <c r="I159" s="268"/>
      <c r="J159" s="264"/>
      <c r="K159" s="264"/>
      <c r="L159" s="269"/>
      <c r="M159" s="270"/>
      <c r="N159" s="271"/>
      <c r="O159" s="271"/>
      <c r="P159" s="271"/>
      <c r="Q159" s="271"/>
      <c r="R159" s="271"/>
      <c r="S159" s="271"/>
      <c r="T159" s="27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73" t="s">
        <v>169</v>
      </c>
      <c r="AU159" s="273" t="s">
        <v>84</v>
      </c>
      <c r="AV159" s="13" t="s">
        <v>82</v>
      </c>
      <c r="AW159" s="13" t="s">
        <v>30</v>
      </c>
      <c r="AX159" s="13" t="s">
        <v>75</v>
      </c>
      <c r="AY159" s="273" t="s">
        <v>160</v>
      </c>
    </row>
    <row r="160" s="14" customFormat="1">
      <c r="A160" s="14"/>
      <c r="B160" s="274"/>
      <c r="C160" s="275"/>
      <c r="D160" s="265" t="s">
        <v>169</v>
      </c>
      <c r="E160" s="276" t="s">
        <v>1</v>
      </c>
      <c r="F160" s="277" t="s">
        <v>699</v>
      </c>
      <c r="G160" s="275"/>
      <c r="H160" s="278">
        <v>29.699999999999999</v>
      </c>
      <c r="I160" s="279"/>
      <c r="J160" s="275"/>
      <c r="K160" s="275"/>
      <c r="L160" s="280"/>
      <c r="M160" s="281"/>
      <c r="N160" s="282"/>
      <c r="O160" s="282"/>
      <c r="P160" s="282"/>
      <c r="Q160" s="282"/>
      <c r="R160" s="282"/>
      <c r="S160" s="282"/>
      <c r="T160" s="28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84" t="s">
        <v>169</v>
      </c>
      <c r="AU160" s="284" t="s">
        <v>84</v>
      </c>
      <c r="AV160" s="14" t="s">
        <v>84</v>
      </c>
      <c r="AW160" s="14" t="s">
        <v>30</v>
      </c>
      <c r="AX160" s="14" t="s">
        <v>75</v>
      </c>
      <c r="AY160" s="284" t="s">
        <v>160</v>
      </c>
    </row>
    <row r="161" s="14" customFormat="1">
      <c r="A161" s="14"/>
      <c r="B161" s="274"/>
      <c r="C161" s="275"/>
      <c r="D161" s="265" t="s">
        <v>169</v>
      </c>
      <c r="E161" s="276" t="s">
        <v>1</v>
      </c>
      <c r="F161" s="277" t="s">
        <v>700</v>
      </c>
      <c r="G161" s="275"/>
      <c r="H161" s="278">
        <v>58.5</v>
      </c>
      <c r="I161" s="279"/>
      <c r="J161" s="275"/>
      <c r="K161" s="275"/>
      <c r="L161" s="280"/>
      <c r="M161" s="281"/>
      <c r="N161" s="282"/>
      <c r="O161" s="282"/>
      <c r="P161" s="282"/>
      <c r="Q161" s="282"/>
      <c r="R161" s="282"/>
      <c r="S161" s="282"/>
      <c r="T161" s="28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4" t="s">
        <v>169</v>
      </c>
      <c r="AU161" s="284" t="s">
        <v>84</v>
      </c>
      <c r="AV161" s="14" t="s">
        <v>84</v>
      </c>
      <c r="AW161" s="14" t="s">
        <v>30</v>
      </c>
      <c r="AX161" s="14" t="s">
        <v>75</v>
      </c>
      <c r="AY161" s="284" t="s">
        <v>160</v>
      </c>
    </row>
    <row r="162" s="14" customFormat="1">
      <c r="A162" s="14"/>
      <c r="B162" s="274"/>
      <c r="C162" s="275"/>
      <c r="D162" s="265" t="s">
        <v>169</v>
      </c>
      <c r="E162" s="276" t="s">
        <v>1</v>
      </c>
      <c r="F162" s="277" t="s">
        <v>701</v>
      </c>
      <c r="G162" s="275"/>
      <c r="H162" s="278">
        <v>4</v>
      </c>
      <c r="I162" s="279"/>
      <c r="J162" s="275"/>
      <c r="K162" s="275"/>
      <c r="L162" s="280"/>
      <c r="M162" s="281"/>
      <c r="N162" s="282"/>
      <c r="O162" s="282"/>
      <c r="P162" s="282"/>
      <c r="Q162" s="282"/>
      <c r="R162" s="282"/>
      <c r="S162" s="282"/>
      <c r="T162" s="28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84" t="s">
        <v>169</v>
      </c>
      <c r="AU162" s="284" t="s">
        <v>84</v>
      </c>
      <c r="AV162" s="14" t="s">
        <v>84</v>
      </c>
      <c r="AW162" s="14" t="s">
        <v>30</v>
      </c>
      <c r="AX162" s="14" t="s">
        <v>75</v>
      </c>
      <c r="AY162" s="284" t="s">
        <v>160</v>
      </c>
    </row>
    <row r="163" s="15" customFormat="1">
      <c r="A163" s="15"/>
      <c r="B163" s="285"/>
      <c r="C163" s="286"/>
      <c r="D163" s="265" t="s">
        <v>169</v>
      </c>
      <c r="E163" s="287" t="s">
        <v>1</v>
      </c>
      <c r="F163" s="288" t="s">
        <v>172</v>
      </c>
      <c r="G163" s="286"/>
      <c r="H163" s="289">
        <v>92.200000000000003</v>
      </c>
      <c r="I163" s="290"/>
      <c r="J163" s="286"/>
      <c r="K163" s="286"/>
      <c r="L163" s="291"/>
      <c r="M163" s="292"/>
      <c r="N163" s="293"/>
      <c r="O163" s="293"/>
      <c r="P163" s="293"/>
      <c r="Q163" s="293"/>
      <c r="R163" s="293"/>
      <c r="S163" s="293"/>
      <c r="T163" s="29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95" t="s">
        <v>169</v>
      </c>
      <c r="AU163" s="295" t="s">
        <v>84</v>
      </c>
      <c r="AV163" s="15" t="s">
        <v>167</v>
      </c>
      <c r="AW163" s="15" t="s">
        <v>30</v>
      </c>
      <c r="AX163" s="15" t="s">
        <v>82</v>
      </c>
      <c r="AY163" s="295" t="s">
        <v>160</v>
      </c>
    </row>
    <row r="164" s="2" customFormat="1" ht="24.15" customHeight="1">
      <c r="A164" s="41"/>
      <c r="B164" s="42"/>
      <c r="C164" s="251" t="s">
        <v>194</v>
      </c>
      <c r="D164" s="251" t="s">
        <v>162</v>
      </c>
      <c r="E164" s="252" t="s">
        <v>195</v>
      </c>
      <c r="F164" s="253" t="s">
        <v>196</v>
      </c>
      <c r="G164" s="254" t="s">
        <v>184</v>
      </c>
      <c r="H164" s="255">
        <v>0.80000000000000004</v>
      </c>
      <c r="I164" s="256"/>
      <c r="J164" s="257">
        <f>ROUND(I164*H164,2)</f>
        <v>0</v>
      </c>
      <c r="K164" s="253" t="s">
        <v>166</v>
      </c>
      <c r="L164" s="44"/>
      <c r="M164" s="258" t="s">
        <v>1</v>
      </c>
      <c r="N164" s="259" t="s">
        <v>40</v>
      </c>
      <c r="O164" s="94"/>
      <c r="P164" s="260">
        <f>O164*H164</f>
        <v>0</v>
      </c>
      <c r="Q164" s="260">
        <v>0</v>
      </c>
      <c r="R164" s="260">
        <f>Q164*H164</f>
        <v>0</v>
      </c>
      <c r="S164" s="260">
        <v>0</v>
      </c>
      <c r="T164" s="261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62" t="s">
        <v>167</v>
      </c>
      <c r="AT164" s="262" t="s">
        <v>162</v>
      </c>
      <c r="AU164" s="262" t="s">
        <v>84</v>
      </c>
      <c r="AY164" s="18" t="s">
        <v>160</v>
      </c>
      <c r="BE164" s="154">
        <f>IF(N164="základní",J164,0)</f>
        <v>0</v>
      </c>
      <c r="BF164" s="154">
        <f>IF(N164="snížená",J164,0)</f>
        <v>0</v>
      </c>
      <c r="BG164" s="154">
        <f>IF(N164="zákl. přenesená",J164,0)</f>
        <v>0</v>
      </c>
      <c r="BH164" s="154">
        <f>IF(N164="sníž. přenesená",J164,0)</f>
        <v>0</v>
      </c>
      <c r="BI164" s="154">
        <f>IF(N164="nulová",J164,0)</f>
        <v>0</v>
      </c>
      <c r="BJ164" s="18" t="s">
        <v>82</v>
      </c>
      <c r="BK164" s="154">
        <f>ROUND(I164*H164,2)</f>
        <v>0</v>
      </c>
      <c r="BL164" s="18" t="s">
        <v>167</v>
      </c>
      <c r="BM164" s="262" t="s">
        <v>702</v>
      </c>
    </row>
    <row r="165" s="13" customFormat="1">
      <c r="A165" s="13"/>
      <c r="B165" s="263"/>
      <c r="C165" s="264"/>
      <c r="D165" s="265" t="s">
        <v>169</v>
      </c>
      <c r="E165" s="266" t="s">
        <v>1</v>
      </c>
      <c r="F165" s="267" t="s">
        <v>198</v>
      </c>
      <c r="G165" s="264"/>
      <c r="H165" s="266" t="s">
        <v>1</v>
      </c>
      <c r="I165" s="268"/>
      <c r="J165" s="264"/>
      <c r="K165" s="264"/>
      <c r="L165" s="269"/>
      <c r="M165" s="270"/>
      <c r="N165" s="271"/>
      <c r="O165" s="271"/>
      <c r="P165" s="271"/>
      <c r="Q165" s="271"/>
      <c r="R165" s="271"/>
      <c r="S165" s="271"/>
      <c r="T165" s="27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73" t="s">
        <v>169</v>
      </c>
      <c r="AU165" s="273" t="s">
        <v>84</v>
      </c>
      <c r="AV165" s="13" t="s">
        <v>82</v>
      </c>
      <c r="AW165" s="13" t="s">
        <v>30</v>
      </c>
      <c r="AX165" s="13" t="s">
        <v>75</v>
      </c>
      <c r="AY165" s="273" t="s">
        <v>160</v>
      </c>
    </row>
    <row r="166" s="14" customFormat="1">
      <c r="A166" s="14"/>
      <c r="B166" s="274"/>
      <c r="C166" s="275"/>
      <c r="D166" s="265" t="s">
        <v>169</v>
      </c>
      <c r="E166" s="276" t="s">
        <v>1</v>
      </c>
      <c r="F166" s="277" t="s">
        <v>703</v>
      </c>
      <c r="G166" s="275"/>
      <c r="H166" s="278">
        <v>0.80000000000000004</v>
      </c>
      <c r="I166" s="279"/>
      <c r="J166" s="275"/>
      <c r="K166" s="275"/>
      <c r="L166" s="280"/>
      <c r="M166" s="281"/>
      <c r="N166" s="282"/>
      <c r="O166" s="282"/>
      <c r="P166" s="282"/>
      <c r="Q166" s="282"/>
      <c r="R166" s="282"/>
      <c r="S166" s="282"/>
      <c r="T166" s="28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84" t="s">
        <v>169</v>
      </c>
      <c r="AU166" s="284" t="s">
        <v>84</v>
      </c>
      <c r="AV166" s="14" t="s">
        <v>84</v>
      </c>
      <c r="AW166" s="14" t="s">
        <v>30</v>
      </c>
      <c r="AX166" s="14" t="s">
        <v>75</v>
      </c>
      <c r="AY166" s="284" t="s">
        <v>160</v>
      </c>
    </row>
    <row r="167" s="15" customFormat="1">
      <c r="A167" s="15"/>
      <c r="B167" s="285"/>
      <c r="C167" s="286"/>
      <c r="D167" s="265" t="s">
        <v>169</v>
      </c>
      <c r="E167" s="287" t="s">
        <v>1</v>
      </c>
      <c r="F167" s="288" t="s">
        <v>172</v>
      </c>
      <c r="G167" s="286"/>
      <c r="H167" s="289">
        <v>0.80000000000000004</v>
      </c>
      <c r="I167" s="290"/>
      <c r="J167" s="286"/>
      <c r="K167" s="286"/>
      <c r="L167" s="291"/>
      <c r="M167" s="292"/>
      <c r="N167" s="293"/>
      <c r="O167" s="293"/>
      <c r="P167" s="293"/>
      <c r="Q167" s="293"/>
      <c r="R167" s="293"/>
      <c r="S167" s="293"/>
      <c r="T167" s="294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95" t="s">
        <v>169</v>
      </c>
      <c r="AU167" s="295" t="s">
        <v>84</v>
      </c>
      <c r="AV167" s="15" t="s">
        <v>167</v>
      </c>
      <c r="AW167" s="15" t="s">
        <v>30</v>
      </c>
      <c r="AX167" s="15" t="s">
        <v>82</v>
      </c>
      <c r="AY167" s="295" t="s">
        <v>160</v>
      </c>
    </row>
    <row r="168" s="2" customFormat="1" ht="49.05" customHeight="1">
      <c r="A168" s="41"/>
      <c r="B168" s="42"/>
      <c r="C168" s="251" t="s">
        <v>200</v>
      </c>
      <c r="D168" s="251" t="s">
        <v>162</v>
      </c>
      <c r="E168" s="252" t="s">
        <v>201</v>
      </c>
      <c r="F168" s="253" t="s">
        <v>202</v>
      </c>
      <c r="G168" s="254" t="s">
        <v>203</v>
      </c>
      <c r="H168" s="255">
        <v>179.71700000000001</v>
      </c>
      <c r="I168" s="256"/>
      <c r="J168" s="257">
        <f>ROUND(I168*H168,2)</f>
        <v>0</v>
      </c>
      <c r="K168" s="253" t="s">
        <v>166</v>
      </c>
      <c r="L168" s="44"/>
      <c r="M168" s="258" t="s">
        <v>1</v>
      </c>
      <c r="N168" s="259" t="s">
        <v>40</v>
      </c>
      <c r="O168" s="94"/>
      <c r="P168" s="260">
        <f>O168*H168</f>
        <v>0</v>
      </c>
      <c r="Q168" s="260">
        <v>0</v>
      </c>
      <c r="R168" s="260">
        <f>Q168*H168</f>
        <v>0</v>
      </c>
      <c r="S168" s="260">
        <v>0</v>
      </c>
      <c r="T168" s="261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62" t="s">
        <v>167</v>
      </c>
      <c r="AT168" s="262" t="s">
        <v>162</v>
      </c>
      <c r="AU168" s="262" t="s">
        <v>84</v>
      </c>
      <c r="AY168" s="18" t="s">
        <v>160</v>
      </c>
      <c r="BE168" s="154">
        <f>IF(N168="základní",J168,0)</f>
        <v>0</v>
      </c>
      <c r="BF168" s="154">
        <f>IF(N168="snížená",J168,0)</f>
        <v>0</v>
      </c>
      <c r="BG168" s="154">
        <f>IF(N168="zákl. přenesená",J168,0)</f>
        <v>0</v>
      </c>
      <c r="BH168" s="154">
        <f>IF(N168="sníž. přenesená",J168,0)</f>
        <v>0</v>
      </c>
      <c r="BI168" s="154">
        <f>IF(N168="nulová",J168,0)</f>
        <v>0</v>
      </c>
      <c r="BJ168" s="18" t="s">
        <v>82</v>
      </c>
      <c r="BK168" s="154">
        <f>ROUND(I168*H168,2)</f>
        <v>0</v>
      </c>
      <c r="BL168" s="18" t="s">
        <v>167</v>
      </c>
      <c r="BM168" s="262" t="s">
        <v>704</v>
      </c>
    </row>
    <row r="169" s="14" customFormat="1">
      <c r="A169" s="14"/>
      <c r="B169" s="274"/>
      <c r="C169" s="275"/>
      <c r="D169" s="265" t="s">
        <v>169</v>
      </c>
      <c r="E169" s="276" t="s">
        <v>1</v>
      </c>
      <c r="F169" s="277" t="s">
        <v>705</v>
      </c>
      <c r="G169" s="275"/>
      <c r="H169" s="278">
        <v>47.817</v>
      </c>
      <c r="I169" s="279"/>
      <c r="J169" s="275"/>
      <c r="K169" s="275"/>
      <c r="L169" s="280"/>
      <c r="M169" s="281"/>
      <c r="N169" s="282"/>
      <c r="O169" s="282"/>
      <c r="P169" s="282"/>
      <c r="Q169" s="282"/>
      <c r="R169" s="282"/>
      <c r="S169" s="282"/>
      <c r="T169" s="28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84" t="s">
        <v>169</v>
      </c>
      <c r="AU169" s="284" t="s">
        <v>84</v>
      </c>
      <c r="AV169" s="14" t="s">
        <v>84</v>
      </c>
      <c r="AW169" s="14" t="s">
        <v>30</v>
      </c>
      <c r="AX169" s="14" t="s">
        <v>75</v>
      </c>
      <c r="AY169" s="284" t="s">
        <v>160</v>
      </c>
    </row>
    <row r="170" s="14" customFormat="1">
      <c r="A170" s="14"/>
      <c r="B170" s="274"/>
      <c r="C170" s="275"/>
      <c r="D170" s="265" t="s">
        <v>169</v>
      </c>
      <c r="E170" s="276" t="s">
        <v>1</v>
      </c>
      <c r="F170" s="277" t="s">
        <v>706</v>
      </c>
      <c r="G170" s="275"/>
      <c r="H170" s="278">
        <v>147.94999999999999</v>
      </c>
      <c r="I170" s="279"/>
      <c r="J170" s="275"/>
      <c r="K170" s="275"/>
      <c r="L170" s="280"/>
      <c r="M170" s="281"/>
      <c r="N170" s="282"/>
      <c r="O170" s="282"/>
      <c r="P170" s="282"/>
      <c r="Q170" s="282"/>
      <c r="R170" s="282"/>
      <c r="S170" s="282"/>
      <c r="T170" s="28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84" t="s">
        <v>169</v>
      </c>
      <c r="AU170" s="284" t="s">
        <v>84</v>
      </c>
      <c r="AV170" s="14" t="s">
        <v>84</v>
      </c>
      <c r="AW170" s="14" t="s">
        <v>30</v>
      </c>
      <c r="AX170" s="14" t="s">
        <v>75</v>
      </c>
      <c r="AY170" s="284" t="s">
        <v>160</v>
      </c>
    </row>
    <row r="171" s="14" customFormat="1">
      <c r="A171" s="14"/>
      <c r="B171" s="274"/>
      <c r="C171" s="275"/>
      <c r="D171" s="265" t="s">
        <v>169</v>
      </c>
      <c r="E171" s="276" t="s">
        <v>1</v>
      </c>
      <c r="F171" s="277" t="s">
        <v>707</v>
      </c>
      <c r="G171" s="275"/>
      <c r="H171" s="278">
        <v>10</v>
      </c>
      <c r="I171" s="279"/>
      <c r="J171" s="275"/>
      <c r="K171" s="275"/>
      <c r="L171" s="280"/>
      <c r="M171" s="281"/>
      <c r="N171" s="282"/>
      <c r="O171" s="282"/>
      <c r="P171" s="282"/>
      <c r="Q171" s="282"/>
      <c r="R171" s="282"/>
      <c r="S171" s="282"/>
      <c r="T171" s="28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84" t="s">
        <v>169</v>
      </c>
      <c r="AU171" s="284" t="s">
        <v>84</v>
      </c>
      <c r="AV171" s="14" t="s">
        <v>84</v>
      </c>
      <c r="AW171" s="14" t="s">
        <v>30</v>
      </c>
      <c r="AX171" s="14" t="s">
        <v>75</v>
      </c>
      <c r="AY171" s="284" t="s">
        <v>160</v>
      </c>
    </row>
    <row r="172" s="16" customFormat="1">
      <c r="A172" s="16"/>
      <c r="B172" s="296"/>
      <c r="C172" s="297"/>
      <c r="D172" s="265" t="s">
        <v>169</v>
      </c>
      <c r="E172" s="298" t="s">
        <v>1</v>
      </c>
      <c r="F172" s="299" t="s">
        <v>208</v>
      </c>
      <c r="G172" s="297"/>
      <c r="H172" s="300">
        <v>205.767</v>
      </c>
      <c r="I172" s="301"/>
      <c r="J172" s="297"/>
      <c r="K172" s="297"/>
      <c r="L172" s="302"/>
      <c r="M172" s="303"/>
      <c r="N172" s="304"/>
      <c r="O172" s="304"/>
      <c r="P172" s="304"/>
      <c r="Q172" s="304"/>
      <c r="R172" s="304"/>
      <c r="S172" s="304"/>
      <c r="T172" s="305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T172" s="306" t="s">
        <v>169</v>
      </c>
      <c r="AU172" s="306" t="s">
        <v>84</v>
      </c>
      <c r="AV172" s="16" t="s">
        <v>178</v>
      </c>
      <c r="AW172" s="16" t="s">
        <v>30</v>
      </c>
      <c r="AX172" s="16" t="s">
        <v>75</v>
      </c>
      <c r="AY172" s="306" t="s">
        <v>160</v>
      </c>
    </row>
    <row r="173" s="13" customFormat="1">
      <c r="A173" s="13"/>
      <c r="B173" s="263"/>
      <c r="C173" s="264"/>
      <c r="D173" s="265" t="s">
        <v>169</v>
      </c>
      <c r="E173" s="266" t="s">
        <v>1</v>
      </c>
      <c r="F173" s="267" t="s">
        <v>209</v>
      </c>
      <c r="G173" s="264"/>
      <c r="H173" s="266" t="s">
        <v>1</v>
      </c>
      <c r="I173" s="268"/>
      <c r="J173" s="264"/>
      <c r="K173" s="264"/>
      <c r="L173" s="269"/>
      <c r="M173" s="270"/>
      <c r="N173" s="271"/>
      <c r="O173" s="271"/>
      <c r="P173" s="271"/>
      <c r="Q173" s="271"/>
      <c r="R173" s="271"/>
      <c r="S173" s="271"/>
      <c r="T173" s="27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73" t="s">
        <v>169</v>
      </c>
      <c r="AU173" s="273" t="s">
        <v>84</v>
      </c>
      <c r="AV173" s="13" t="s">
        <v>82</v>
      </c>
      <c r="AW173" s="13" t="s">
        <v>30</v>
      </c>
      <c r="AX173" s="13" t="s">
        <v>75</v>
      </c>
      <c r="AY173" s="273" t="s">
        <v>160</v>
      </c>
    </row>
    <row r="174" s="14" customFormat="1">
      <c r="A174" s="14"/>
      <c r="B174" s="274"/>
      <c r="C174" s="275"/>
      <c r="D174" s="265" t="s">
        <v>169</v>
      </c>
      <c r="E174" s="276" t="s">
        <v>1</v>
      </c>
      <c r="F174" s="277" t="s">
        <v>708</v>
      </c>
      <c r="G174" s="275"/>
      <c r="H174" s="278">
        <v>-7.4249999999999998</v>
      </c>
      <c r="I174" s="279"/>
      <c r="J174" s="275"/>
      <c r="K174" s="275"/>
      <c r="L174" s="280"/>
      <c r="M174" s="281"/>
      <c r="N174" s="282"/>
      <c r="O174" s="282"/>
      <c r="P174" s="282"/>
      <c r="Q174" s="282"/>
      <c r="R174" s="282"/>
      <c r="S174" s="282"/>
      <c r="T174" s="28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84" t="s">
        <v>169</v>
      </c>
      <c r="AU174" s="284" t="s">
        <v>84</v>
      </c>
      <c r="AV174" s="14" t="s">
        <v>84</v>
      </c>
      <c r="AW174" s="14" t="s">
        <v>30</v>
      </c>
      <c r="AX174" s="14" t="s">
        <v>75</v>
      </c>
      <c r="AY174" s="284" t="s">
        <v>160</v>
      </c>
    </row>
    <row r="175" s="14" customFormat="1">
      <c r="A175" s="14"/>
      <c r="B175" s="274"/>
      <c r="C175" s="275"/>
      <c r="D175" s="265" t="s">
        <v>169</v>
      </c>
      <c r="E175" s="276" t="s">
        <v>1</v>
      </c>
      <c r="F175" s="277" t="s">
        <v>709</v>
      </c>
      <c r="G175" s="275"/>
      <c r="H175" s="278">
        <v>-14.625</v>
      </c>
      <c r="I175" s="279"/>
      <c r="J175" s="275"/>
      <c r="K175" s="275"/>
      <c r="L175" s="280"/>
      <c r="M175" s="281"/>
      <c r="N175" s="282"/>
      <c r="O175" s="282"/>
      <c r="P175" s="282"/>
      <c r="Q175" s="282"/>
      <c r="R175" s="282"/>
      <c r="S175" s="282"/>
      <c r="T175" s="28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84" t="s">
        <v>169</v>
      </c>
      <c r="AU175" s="284" t="s">
        <v>84</v>
      </c>
      <c r="AV175" s="14" t="s">
        <v>84</v>
      </c>
      <c r="AW175" s="14" t="s">
        <v>30</v>
      </c>
      <c r="AX175" s="14" t="s">
        <v>75</v>
      </c>
      <c r="AY175" s="284" t="s">
        <v>160</v>
      </c>
    </row>
    <row r="176" s="14" customFormat="1">
      <c r="A176" s="14"/>
      <c r="B176" s="274"/>
      <c r="C176" s="275"/>
      <c r="D176" s="265" t="s">
        <v>169</v>
      </c>
      <c r="E176" s="276" t="s">
        <v>1</v>
      </c>
      <c r="F176" s="277" t="s">
        <v>710</v>
      </c>
      <c r="G176" s="275"/>
      <c r="H176" s="278">
        <v>-3</v>
      </c>
      <c r="I176" s="279"/>
      <c r="J176" s="275"/>
      <c r="K176" s="275"/>
      <c r="L176" s="280"/>
      <c r="M176" s="281"/>
      <c r="N176" s="282"/>
      <c r="O176" s="282"/>
      <c r="P176" s="282"/>
      <c r="Q176" s="282"/>
      <c r="R176" s="282"/>
      <c r="S176" s="282"/>
      <c r="T176" s="28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84" t="s">
        <v>169</v>
      </c>
      <c r="AU176" s="284" t="s">
        <v>84</v>
      </c>
      <c r="AV176" s="14" t="s">
        <v>84</v>
      </c>
      <c r="AW176" s="14" t="s">
        <v>30</v>
      </c>
      <c r="AX176" s="14" t="s">
        <v>75</v>
      </c>
      <c r="AY176" s="284" t="s">
        <v>160</v>
      </c>
    </row>
    <row r="177" s="14" customFormat="1">
      <c r="A177" s="14"/>
      <c r="B177" s="274"/>
      <c r="C177" s="275"/>
      <c r="D177" s="265" t="s">
        <v>169</v>
      </c>
      <c r="E177" s="276" t="s">
        <v>1</v>
      </c>
      <c r="F177" s="277" t="s">
        <v>711</v>
      </c>
      <c r="G177" s="275"/>
      <c r="H177" s="278">
        <v>-1</v>
      </c>
      <c r="I177" s="279"/>
      <c r="J177" s="275"/>
      <c r="K177" s="275"/>
      <c r="L177" s="280"/>
      <c r="M177" s="281"/>
      <c r="N177" s="282"/>
      <c r="O177" s="282"/>
      <c r="P177" s="282"/>
      <c r="Q177" s="282"/>
      <c r="R177" s="282"/>
      <c r="S177" s="282"/>
      <c r="T177" s="28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84" t="s">
        <v>169</v>
      </c>
      <c r="AU177" s="284" t="s">
        <v>84</v>
      </c>
      <c r="AV177" s="14" t="s">
        <v>84</v>
      </c>
      <c r="AW177" s="14" t="s">
        <v>30</v>
      </c>
      <c r="AX177" s="14" t="s">
        <v>75</v>
      </c>
      <c r="AY177" s="284" t="s">
        <v>160</v>
      </c>
    </row>
    <row r="178" s="16" customFormat="1">
      <c r="A178" s="16"/>
      <c r="B178" s="296"/>
      <c r="C178" s="297"/>
      <c r="D178" s="265" t="s">
        <v>169</v>
      </c>
      <c r="E178" s="298" t="s">
        <v>1</v>
      </c>
      <c r="F178" s="299" t="s">
        <v>208</v>
      </c>
      <c r="G178" s="297"/>
      <c r="H178" s="300">
        <v>-26.050000000000001</v>
      </c>
      <c r="I178" s="301"/>
      <c r="J178" s="297"/>
      <c r="K178" s="297"/>
      <c r="L178" s="302"/>
      <c r="M178" s="303"/>
      <c r="N178" s="304"/>
      <c r="O178" s="304"/>
      <c r="P178" s="304"/>
      <c r="Q178" s="304"/>
      <c r="R178" s="304"/>
      <c r="S178" s="304"/>
      <c r="T178" s="305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T178" s="306" t="s">
        <v>169</v>
      </c>
      <c r="AU178" s="306" t="s">
        <v>84</v>
      </c>
      <c r="AV178" s="16" t="s">
        <v>178</v>
      </c>
      <c r="AW178" s="16" t="s">
        <v>30</v>
      </c>
      <c r="AX178" s="16" t="s">
        <v>75</v>
      </c>
      <c r="AY178" s="306" t="s">
        <v>160</v>
      </c>
    </row>
    <row r="179" s="15" customFormat="1">
      <c r="A179" s="15"/>
      <c r="B179" s="285"/>
      <c r="C179" s="286"/>
      <c r="D179" s="265" t="s">
        <v>169</v>
      </c>
      <c r="E179" s="287" t="s">
        <v>1</v>
      </c>
      <c r="F179" s="288" t="s">
        <v>172</v>
      </c>
      <c r="G179" s="286"/>
      <c r="H179" s="289">
        <v>179.71700000000001</v>
      </c>
      <c r="I179" s="290"/>
      <c r="J179" s="286"/>
      <c r="K179" s="286"/>
      <c r="L179" s="291"/>
      <c r="M179" s="292"/>
      <c r="N179" s="293"/>
      <c r="O179" s="293"/>
      <c r="P179" s="293"/>
      <c r="Q179" s="293"/>
      <c r="R179" s="293"/>
      <c r="S179" s="293"/>
      <c r="T179" s="294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95" t="s">
        <v>169</v>
      </c>
      <c r="AU179" s="295" t="s">
        <v>84</v>
      </c>
      <c r="AV179" s="15" t="s">
        <v>167</v>
      </c>
      <c r="AW179" s="15" t="s">
        <v>30</v>
      </c>
      <c r="AX179" s="15" t="s">
        <v>82</v>
      </c>
      <c r="AY179" s="295" t="s">
        <v>160</v>
      </c>
    </row>
    <row r="180" s="2" customFormat="1" ht="37.8" customHeight="1">
      <c r="A180" s="41"/>
      <c r="B180" s="42"/>
      <c r="C180" s="251" t="s">
        <v>221</v>
      </c>
      <c r="D180" s="251" t="s">
        <v>162</v>
      </c>
      <c r="E180" s="252" t="s">
        <v>222</v>
      </c>
      <c r="F180" s="253" t="s">
        <v>223</v>
      </c>
      <c r="G180" s="254" t="s">
        <v>203</v>
      </c>
      <c r="H180" s="255">
        <v>4</v>
      </c>
      <c r="I180" s="256"/>
      <c r="J180" s="257">
        <f>ROUND(I180*H180,2)</f>
        <v>0</v>
      </c>
      <c r="K180" s="253" t="s">
        <v>166</v>
      </c>
      <c r="L180" s="44"/>
      <c r="M180" s="258" t="s">
        <v>1</v>
      </c>
      <c r="N180" s="259" t="s">
        <v>40</v>
      </c>
      <c r="O180" s="94"/>
      <c r="P180" s="260">
        <f>O180*H180</f>
        <v>0</v>
      </c>
      <c r="Q180" s="260">
        <v>0</v>
      </c>
      <c r="R180" s="260">
        <f>Q180*H180</f>
        <v>0</v>
      </c>
      <c r="S180" s="260">
        <v>0</v>
      </c>
      <c r="T180" s="261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62" t="s">
        <v>167</v>
      </c>
      <c r="AT180" s="262" t="s">
        <v>162</v>
      </c>
      <c r="AU180" s="262" t="s">
        <v>84</v>
      </c>
      <c r="AY180" s="18" t="s">
        <v>160</v>
      </c>
      <c r="BE180" s="154">
        <f>IF(N180="základní",J180,0)</f>
        <v>0</v>
      </c>
      <c r="BF180" s="154">
        <f>IF(N180="snížená",J180,0)</f>
        <v>0</v>
      </c>
      <c r="BG180" s="154">
        <f>IF(N180="zákl. přenesená",J180,0)</f>
        <v>0</v>
      </c>
      <c r="BH180" s="154">
        <f>IF(N180="sníž. přenesená",J180,0)</f>
        <v>0</v>
      </c>
      <c r="BI180" s="154">
        <f>IF(N180="nulová",J180,0)</f>
        <v>0</v>
      </c>
      <c r="BJ180" s="18" t="s">
        <v>82</v>
      </c>
      <c r="BK180" s="154">
        <f>ROUND(I180*H180,2)</f>
        <v>0</v>
      </c>
      <c r="BL180" s="18" t="s">
        <v>167</v>
      </c>
      <c r="BM180" s="262" t="s">
        <v>712</v>
      </c>
    </row>
    <row r="181" s="14" customFormat="1">
      <c r="A181" s="14"/>
      <c r="B181" s="274"/>
      <c r="C181" s="275"/>
      <c r="D181" s="265" t="s">
        <v>169</v>
      </c>
      <c r="E181" s="276" t="s">
        <v>1</v>
      </c>
      <c r="F181" s="277" t="s">
        <v>713</v>
      </c>
      <c r="G181" s="275"/>
      <c r="H181" s="278">
        <v>4</v>
      </c>
      <c r="I181" s="279"/>
      <c r="J181" s="275"/>
      <c r="K181" s="275"/>
      <c r="L181" s="280"/>
      <c r="M181" s="281"/>
      <c r="N181" s="282"/>
      <c r="O181" s="282"/>
      <c r="P181" s="282"/>
      <c r="Q181" s="282"/>
      <c r="R181" s="282"/>
      <c r="S181" s="282"/>
      <c r="T181" s="283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84" t="s">
        <v>169</v>
      </c>
      <c r="AU181" s="284" t="s">
        <v>84</v>
      </c>
      <c r="AV181" s="14" t="s">
        <v>84</v>
      </c>
      <c r="AW181" s="14" t="s">
        <v>30</v>
      </c>
      <c r="AX181" s="14" t="s">
        <v>75</v>
      </c>
      <c r="AY181" s="284" t="s">
        <v>160</v>
      </c>
    </row>
    <row r="182" s="15" customFormat="1">
      <c r="A182" s="15"/>
      <c r="B182" s="285"/>
      <c r="C182" s="286"/>
      <c r="D182" s="265" t="s">
        <v>169</v>
      </c>
      <c r="E182" s="287" t="s">
        <v>1</v>
      </c>
      <c r="F182" s="288" t="s">
        <v>172</v>
      </c>
      <c r="G182" s="286"/>
      <c r="H182" s="289">
        <v>4</v>
      </c>
      <c r="I182" s="290"/>
      <c r="J182" s="286"/>
      <c r="K182" s="286"/>
      <c r="L182" s="291"/>
      <c r="M182" s="292"/>
      <c r="N182" s="293"/>
      <c r="O182" s="293"/>
      <c r="P182" s="293"/>
      <c r="Q182" s="293"/>
      <c r="R182" s="293"/>
      <c r="S182" s="293"/>
      <c r="T182" s="294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95" t="s">
        <v>169</v>
      </c>
      <c r="AU182" s="295" t="s">
        <v>84</v>
      </c>
      <c r="AV182" s="15" t="s">
        <v>167</v>
      </c>
      <c r="AW182" s="15" t="s">
        <v>30</v>
      </c>
      <c r="AX182" s="15" t="s">
        <v>82</v>
      </c>
      <c r="AY182" s="295" t="s">
        <v>160</v>
      </c>
    </row>
    <row r="183" s="2" customFormat="1" ht="37.8" customHeight="1">
      <c r="A183" s="41"/>
      <c r="B183" s="42"/>
      <c r="C183" s="251" t="s">
        <v>226</v>
      </c>
      <c r="D183" s="251" t="s">
        <v>162</v>
      </c>
      <c r="E183" s="252" t="s">
        <v>227</v>
      </c>
      <c r="F183" s="253" t="s">
        <v>228</v>
      </c>
      <c r="G183" s="254" t="s">
        <v>165</v>
      </c>
      <c r="H183" s="255">
        <v>392.83999999999998</v>
      </c>
      <c r="I183" s="256"/>
      <c r="J183" s="257">
        <f>ROUND(I183*H183,2)</f>
        <v>0</v>
      </c>
      <c r="K183" s="253" t="s">
        <v>166</v>
      </c>
      <c r="L183" s="44"/>
      <c r="M183" s="258" t="s">
        <v>1</v>
      </c>
      <c r="N183" s="259" t="s">
        <v>40</v>
      </c>
      <c r="O183" s="94"/>
      <c r="P183" s="260">
        <f>O183*H183</f>
        <v>0</v>
      </c>
      <c r="Q183" s="260">
        <v>0.00084999999999999995</v>
      </c>
      <c r="R183" s="260">
        <f>Q183*H183</f>
        <v>0.33391399999999993</v>
      </c>
      <c r="S183" s="260">
        <v>0</v>
      </c>
      <c r="T183" s="261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62" t="s">
        <v>167</v>
      </c>
      <c r="AT183" s="262" t="s">
        <v>162</v>
      </c>
      <c r="AU183" s="262" t="s">
        <v>84</v>
      </c>
      <c r="AY183" s="18" t="s">
        <v>160</v>
      </c>
      <c r="BE183" s="154">
        <f>IF(N183="základní",J183,0)</f>
        <v>0</v>
      </c>
      <c r="BF183" s="154">
        <f>IF(N183="snížená",J183,0)</f>
        <v>0</v>
      </c>
      <c r="BG183" s="154">
        <f>IF(N183="zákl. přenesená",J183,0)</f>
        <v>0</v>
      </c>
      <c r="BH183" s="154">
        <f>IF(N183="sníž. přenesená",J183,0)</f>
        <v>0</v>
      </c>
      <c r="BI183" s="154">
        <f>IF(N183="nulová",J183,0)</f>
        <v>0</v>
      </c>
      <c r="BJ183" s="18" t="s">
        <v>82</v>
      </c>
      <c r="BK183" s="154">
        <f>ROUND(I183*H183,2)</f>
        <v>0</v>
      </c>
      <c r="BL183" s="18" t="s">
        <v>167</v>
      </c>
      <c r="BM183" s="262" t="s">
        <v>714</v>
      </c>
    </row>
    <row r="184" s="13" customFormat="1">
      <c r="A184" s="13"/>
      <c r="B184" s="263"/>
      <c r="C184" s="264"/>
      <c r="D184" s="265" t="s">
        <v>169</v>
      </c>
      <c r="E184" s="266" t="s">
        <v>1</v>
      </c>
      <c r="F184" s="267" t="s">
        <v>230</v>
      </c>
      <c r="G184" s="264"/>
      <c r="H184" s="266" t="s">
        <v>1</v>
      </c>
      <c r="I184" s="268"/>
      <c r="J184" s="264"/>
      <c r="K184" s="264"/>
      <c r="L184" s="269"/>
      <c r="M184" s="270"/>
      <c r="N184" s="271"/>
      <c r="O184" s="271"/>
      <c r="P184" s="271"/>
      <c r="Q184" s="271"/>
      <c r="R184" s="271"/>
      <c r="S184" s="271"/>
      <c r="T184" s="27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73" t="s">
        <v>169</v>
      </c>
      <c r="AU184" s="273" t="s">
        <v>84</v>
      </c>
      <c r="AV184" s="13" t="s">
        <v>82</v>
      </c>
      <c r="AW184" s="13" t="s">
        <v>30</v>
      </c>
      <c r="AX184" s="13" t="s">
        <v>75</v>
      </c>
      <c r="AY184" s="273" t="s">
        <v>160</v>
      </c>
    </row>
    <row r="185" s="14" customFormat="1">
      <c r="A185" s="14"/>
      <c r="B185" s="274"/>
      <c r="C185" s="275"/>
      <c r="D185" s="265" t="s">
        <v>169</v>
      </c>
      <c r="E185" s="276" t="s">
        <v>1</v>
      </c>
      <c r="F185" s="277" t="s">
        <v>715</v>
      </c>
      <c r="G185" s="275"/>
      <c r="H185" s="278">
        <v>86.939999999999998</v>
      </c>
      <c r="I185" s="279"/>
      <c r="J185" s="275"/>
      <c r="K185" s="275"/>
      <c r="L185" s="280"/>
      <c r="M185" s="281"/>
      <c r="N185" s="282"/>
      <c r="O185" s="282"/>
      <c r="P185" s="282"/>
      <c r="Q185" s="282"/>
      <c r="R185" s="282"/>
      <c r="S185" s="282"/>
      <c r="T185" s="283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84" t="s">
        <v>169</v>
      </c>
      <c r="AU185" s="284" t="s">
        <v>84</v>
      </c>
      <c r="AV185" s="14" t="s">
        <v>84</v>
      </c>
      <c r="AW185" s="14" t="s">
        <v>30</v>
      </c>
      <c r="AX185" s="14" t="s">
        <v>75</v>
      </c>
      <c r="AY185" s="284" t="s">
        <v>160</v>
      </c>
    </row>
    <row r="186" s="13" customFormat="1">
      <c r="A186" s="13"/>
      <c r="B186" s="263"/>
      <c r="C186" s="264"/>
      <c r="D186" s="265" t="s">
        <v>169</v>
      </c>
      <c r="E186" s="266" t="s">
        <v>1</v>
      </c>
      <c r="F186" s="267" t="s">
        <v>232</v>
      </c>
      <c r="G186" s="264"/>
      <c r="H186" s="266" t="s">
        <v>1</v>
      </c>
      <c r="I186" s="268"/>
      <c r="J186" s="264"/>
      <c r="K186" s="264"/>
      <c r="L186" s="269"/>
      <c r="M186" s="270"/>
      <c r="N186" s="271"/>
      <c r="O186" s="271"/>
      <c r="P186" s="271"/>
      <c r="Q186" s="271"/>
      <c r="R186" s="271"/>
      <c r="S186" s="271"/>
      <c r="T186" s="27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73" t="s">
        <v>169</v>
      </c>
      <c r="AU186" s="273" t="s">
        <v>84</v>
      </c>
      <c r="AV186" s="13" t="s">
        <v>82</v>
      </c>
      <c r="AW186" s="13" t="s">
        <v>30</v>
      </c>
      <c r="AX186" s="13" t="s">
        <v>75</v>
      </c>
      <c r="AY186" s="273" t="s">
        <v>160</v>
      </c>
    </row>
    <row r="187" s="14" customFormat="1">
      <c r="A187" s="14"/>
      <c r="B187" s="274"/>
      <c r="C187" s="275"/>
      <c r="D187" s="265" t="s">
        <v>169</v>
      </c>
      <c r="E187" s="276" t="s">
        <v>1</v>
      </c>
      <c r="F187" s="277" t="s">
        <v>716</v>
      </c>
      <c r="G187" s="275"/>
      <c r="H187" s="278">
        <v>295.89999999999998</v>
      </c>
      <c r="I187" s="279"/>
      <c r="J187" s="275"/>
      <c r="K187" s="275"/>
      <c r="L187" s="280"/>
      <c r="M187" s="281"/>
      <c r="N187" s="282"/>
      <c r="O187" s="282"/>
      <c r="P187" s="282"/>
      <c r="Q187" s="282"/>
      <c r="R187" s="282"/>
      <c r="S187" s="282"/>
      <c r="T187" s="28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84" t="s">
        <v>169</v>
      </c>
      <c r="AU187" s="284" t="s">
        <v>84</v>
      </c>
      <c r="AV187" s="14" t="s">
        <v>84</v>
      </c>
      <c r="AW187" s="14" t="s">
        <v>30</v>
      </c>
      <c r="AX187" s="14" t="s">
        <v>75</v>
      </c>
      <c r="AY187" s="284" t="s">
        <v>160</v>
      </c>
    </row>
    <row r="188" s="14" customFormat="1">
      <c r="A188" s="14"/>
      <c r="B188" s="274"/>
      <c r="C188" s="275"/>
      <c r="D188" s="265" t="s">
        <v>169</v>
      </c>
      <c r="E188" s="276" t="s">
        <v>1</v>
      </c>
      <c r="F188" s="277" t="s">
        <v>707</v>
      </c>
      <c r="G188" s="275"/>
      <c r="H188" s="278">
        <v>10</v>
      </c>
      <c r="I188" s="279"/>
      <c r="J188" s="275"/>
      <c r="K188" s="275"/>
      <c r="L188" s="280"/>
      <c r="M188" s="281"/>
      <c r="N188" s="282"/>
      <c r="O188" s="282"/>
      <c r="P188" s="282"/>
      <c r="Q188" s="282"/>
      <c r="R188" s="282"/>
      <c r="S188" s="282"/>
      <c r="T188" s="28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84" t="s">
        <v>169</v>
      </c>
      <c r="AU188" s="284" t="s">
        <v>84</v>
      </c>
      <c r="AV188" s="14" t="s">
        <v>84</v>
      </c>
      <c r="AW188" s="14" t="s">
        <v>30</v>
      </c>
      <c r="AX188" s="14" t="s">
        <v>75</v>
      </c>
      <c r="AY188" s="284" t="s">
        <v>160</v>
      </c>
    </row>
    <row r="189" s="15" customFormat="1">
      <c r="A189" s="15"/>
      <c r="B189" s="285"/>
      <c r="C189" s="286"/>
      <c r="D189" s="265" t="s">
        <v>169</v>
      </c>
      <c r="E189" s="287" t="s">
        <v>1</v>
      </c>
      <c r="F189" s="288" t="s">
        <v>172</v>
      </c>
      <c r="G189" s="286"/>
      <c r="H189" s="289">
        <v>392.83999999999998</v>
      </c>
      <c r="I189" s="290"/>
      <c r="J189" s="286"/>
      <c r="K189" s="286"/>
      <c r="L189" s="291"/>
      <c r="M189" s="292"/>
      <c r="N189" s="293"/>
      <c r="O189" s="293"/>
      <c r="P189" s="293"/>
      <c r="Q189" s="293"/>
      <c r="R189" s="293"/>
      <c r="S189" s="293"/>
      <c r="T189" s="294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95" t="s">
        <v>169</v>
      </c>
      <c r="AU189" s="295" t="s">
        <v>84</v>
      </c>
      <c r="AV189" s="15" t="s">
        <v>167</v>
      </c>
      <c r="AW189" s="15" t="s">
        <v>30</v>
      </c>
      <c r="AX189" s="15" t="s">
        <v>82</v>
      </c>
      <c r="AY189" s="295" t="s">
        <v>160</v>
      </c>
    </row>
    <row r="190" s="2" customFormat="1" ht="37.8" customHeight="1">
      <c r="A190" s="41"/>
      <c r="B190" s="42"/>
      <c r="C190" s="251" t="s">
        <v>235</v>
      </c>
      <c r="D190" s="251" t="s">
        <v>162</v>
      </c>
      <c r="E190" s="252" t="s">
        <v>236</v>
      </c>
      <c r="F190" s="253" t="s">
        <v>237</v>
      </c>
      <c r="G190" s="254" t="s">
        <v>165</v>
      </c>
      <c r="H190" s="255">
        <v>392.83999999999998</v>
      </c>
      <c r="I190" s="256"/>
      <c r="J190" s="257">
        <f>ROUND(I190*H190,2)</f>
        <v>0</v>
      </c>
      <c r="K190" s="253" t="s">
        <v>166</v>
      </c>
      <c r="L190" s="44"/>
      <c r="M190" s="258" t="s">
        <v>1</v>
      </c>
      <c r="N190" s="259" t="s">
        <v>40</v>
      </c>
      <c r="O190" s="94"/>
      <c r="P190" s="260">
        <f>O190*H190</f>
        <v>0</v>
      </c>
      <c r="Q190" s="260">
        <v>0</v>
      </c>
      <c r="R190" s="260">
        <f>Q190*H190</f>
        <v>0</v>
      </c>
      <c r="S190" s="260">
        <v>0</v>
      </c>
      <c r="T190" s="261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62" t="s">
        <v>167</v>
      </c>
      <c r="AT190" s="262" t="s">
        <v>162</v>
      </c>
      <c r="AU190" s="262" t="s">
        <v>84</v>
      </c>
      <c r="AY190" s="18" t="s">
        <v>160</v>
      </c>
      <c r="BE190" s="154">
        <f>IF(N190="základní",J190,0)</f>
        <v>0</v>
      </c>
      <c r="BF190" s="154">
        <f>IF(N190="snížená",J190,0)</f>
        <v>0</v>
      </c>
      <c r="BG190" s="154">
        <f>IF(N190="zákl. přenesená",J190,0)</f>
        <v>0</v>
      </c>
      <c r="BH190" s="154">
        <f>IF(N190="sníž. přenesená",J190,0)</f>
        <v>0</v>
      </c>
      <c r="BI190" s="154">
        <f>IF(N190="nulová",J190,0)</f>
        <v>0</v>
      </c>
      <c r="BJ190" s="18" t="s">
        <v>82</v>
      </c>
      <c r="BK190" s="154">
        <f>ROUND(I190*H190,2)</f>
        <v>0</v>
      </c>
      <c r="BL190" s="18" t="s">
        <v>167</v>
      </c>
      <c r="BM190" s="262" t="s">
        <v>717</v>
      </c>
    </row>
    <row r="191" s="2" customFormat="1" ht="62.7" customHeight="1">
      <c r="A191" s="41"/>
      <c r="B191" s="42"/>
      <c r="C191" s="251" t="s">
        <v>239</v>
      </c>
      <c r="D191" s="251" t="s">
        <v>162</v>
      </c>
      <c r="E191" s="252" t="s">
        <v>240</v>
      </c>
      <c r="F191" s="253" t="s">
        <v>241</v>
      </c>
      <c r="G191" s="254" t="s">
        <v>203</v>
      </c>
      <c r="H191" s="255">
        <v>224.06</v>
      </c>
      <c r="I191" s="256"/>
      <c r="J191" s="257">
        <f>ROUND(I191*H191,2)</f>
        <v>0</v>
      </c>
      <c r="K191" s="253" t="s">
        <v>166</v>
      </c>
      <c r="L191" s="44"/>
      <c r="M191" s="258" t="s">
        <v>1</v>
      </c>
      <c r="N191" s="259" t="s">
        <v>40</v>
      </c>
      <c r="O191" s="94"/>
      <c r="P191" s="260">
        <f>O191*H191</f>
        <v>0</v>
      </c>
      <c r="Q191" s="260">
        <v>0</v>
      </c>
      <c r="R191" s="260">
        <f>Q191*H191</f>
        <v>0</v>
      </c>
      <c r="S191" s="260">
        <v>0</v>
      </c>
      <c r="T191" s="261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62" t="s">
        <v>167</v>
      </c>
      <c r="AT191" s="262" t="s">
        <v>162</v>
      </c>
      <c r="AU191" s="262" t="s">
        <v>84</v>
      </c>
      <c r="AY191" s="18" t="s">
        <v>160</v>
      </c>
      <c r="BE191" s="154">
        <f>IF(N191="základní",J191,0)</f>
        <v>0</v>
      </c>
      <c r="BF191" s="154">
        <f>IF(N191="snížená",J191,0)</f>
        <v>0</v>
      </c>
      <c r="BG191" s="154">
        <f>IF(N191="zákl. přenesená",J191,0)</f>
        <v>0</v>
      </c>
      <c r="BH191" s="154">
        <f>IF(N191="sníž. přenesená",J191,0)</f>
        <v>0</v>
      </c>
      <c r="BI191" s="154">
        <f>IF(N191="nulová",J191,0)</f>
        <v>0</v>
      </c>
      <c r="BJ191" s="18" t="s">
        <v>82</v>
      </c>
      <c r="BK191" s="154">
        <f>ROUND(I191*H191,2)</f>
        <v>0</v>
      </c>
      <c r="BL191" s="18" t="s">
        <v>167</v>
      </c>
      <c r="BM191" s="262" t="s">
        <v>718</v>
      </c>
    </row>
    <row r="192" s="14" customFormat="1">
      <c r="A192" s="14"/>
      <c r="B192" s="274"/>
      <c r="C192" s="275"/>
      <c r="D192" s="265" t="s">
        <v>169</v>
      </c>
      <c r="E192" s="276" t="s">
        <v>1</v>
      </c>
      <c r="F192" s="277" t="s">
        <v>719</v>
      </c>
      <c r="G192" s="275"/>
      <c r="H192" s="278">
        <v>112.03</v>
      </c>
      <c r="I192" s="279"/>
      <c r="J192" s="275"/>
      <c r="K192" s="275"/>
      <c r="L192" s="280"/>
      <c r="M192" s="281"/>
      <c r="N192" s="282"/>
      <c r="O192" s="282"/>
      <c r="P192" s="282"/>
      <c r="Q192" s="282"/>
      <c r="R192" s="282"/>
      <c r="S192" s="282"/>
      <c r="T192" s="28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84" t="s">
        <v>169</v>
      </c>
      <c r="AU192" s="284" t="s">
        <v>84</v>
      </c>
      <c r="AV192" s="14" t="s">
        <v>84</v>
      </c>
      <c r="AW192" s="14" t="s">
        <v>30</v>
      </c>
      <c r="AX192" s="14" t="s">
        <v>75</v>
      </c>
      <c r="AY192" s="284" t="s">
        <v>160</v>
      </c>
    </row>
    <row r="193" s="14" customFormat="1">
      <c r="A193" s="14"/>
      <c r="B193" s="274"/>
      <c r="C193" s="275"/>
      <c r="D193" s="265" t="s">
        <v>169</v>
      </c>
      <c r="E193" s="276" t="s">
        <v>1</v>
      </c>
      <c r="F193" s="277" t="s">
        <v>720</v>
      </c>
      <c r="G193" s="275"/>
      <c r="H193" s="278">
        <v>112.03</v>
      </c>
      <c r="I193" s="279"/>
      <c r="J193" s="275"/>
      <c r="K193" s="275"/>
      <c r="L193" s="280"/>
      <c r="M193" s="281"/>
      <c r="N193" s="282"/>
      <c r="O193" s="282"/>
      <c r="P193" s="282"/>
      <c r="Q193" s="282"/>
      <c r="R193" s="282"/>
      <c r="S193" s="282"/>
      <c r="T193" s="283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84" t="s">
        <v>169</v>
      </c>
      <c r="AU193" s="284" t="s">
        <v>84</v>
      </c>
      <c r="AV193" s="14" t="s">
        <v>84</v>
      </c>
      <c r="AW193" s="14" t="s">
        <v>30</v>
      </c>
      <c r="AX193" s="14" t="s">
        <v>75</v>
      </c>
      <c r="AY193" s="284" t="s">
        <v>160</v>
      </c>
    </row>
    <row r="194" s="15" customFormat="1">
      <c r="A194" s="15"/>
      <c r="B194" s="285"/>
      <c r="C194" s="286"/>
      <c r="D194" s="265" t="s">
        <v>169</v>
      </c>
      <c r="E194" s="287" t="s">
        <v>1</v>
      </c>
      <c r="F194" s="288" t="s">
        <v>172</v>
      </c>
      <c r="G194" s="286"/>
      <c r="H194" s="289">
        <v>224.06</v>
      </c>
      <c r="I194" s="290"/>
      <c r="J194" s="286"/>
      <c r="K194" s="286"/>
      <c r="L194" s="291"/>
      <c r="M194" s="292"/>
      <c r="N194" s="293"/>
      <c r="O194" s="293"/>
      <c r="P194" s="293"/>
      <c r="Q194" s="293"/>
      <c r="R194" s="293"/>
      <c r="S194" s="293"/>
      <c r="T194" s="294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95" t="s">
        <v>169</v>
      </c>
      <c r="AU194" s="295" t="s">
        <v>84</v>
      </c>
      <c r="AV194" s="15" t="s">
        <v>167</v>
      </c>
      <c r="AW194" s="15" t="s">
        <v>30</v>
      </c>
      <c r="AX194" s="15" t="s">
        <v>82</v>
      </c>
      <c r="AY194" s="295" t="s">
        <v>160</v>
      </c>
    </row>
    <row r="195" s="2" customFormat="1" ht="62.7" customHeight="1">
      <c r="A195" s="41"/>
      <c r="B195" s="42"/>
      <c r="C195" s="251" t="s">
        <v>245</v>
      </c>
      <c r="D195" s="251" t="s">
        <v>162</v>
      </c>
      <c r="E195" s="252" t="s">
        <v>246</v>
      </c>
      <c r="F195" s="253" t="s">
        <v>247</v>
      </c>
      <c r="G195" s="254" t="s">
        <v>203</v>
      </c>
      <c r="H195" s="255">
        <v>67.686999999999998</v>
      </c>
      <c r="I195" s="256"/>
      <c r="J195" s="257">
        <f>ROUND(I195*H195,2)</f>
        <v>0</v>
      </c>
      <c r="K195" s="253" t="s">
        <v>166</v>
      </c>
      <c r="L195" s="44"/>
      <c r="M195" s="258" t="s">
        <v>1</v>
      </c>
      <c r="N195" s="259" t="s">
        <v>40</v>
      </c>
      <c r="O195" s="94"/>
      <c r="P195" s="260">
        <f>O195*H195</f>
        <v>0</v>
      </c>
      <c r="Q195" s="260">
        <v>0</v>
      </c>
      <c r="R195" s="260">
        <f>Q195*H195</f>
        <v>0</v>
      </c>
      <c r="S195" s="260">
        <v>0</v>
      </c>
      <c r="T195" s="261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62" t="s">
        <v>167</v>
      </c>
      <c r="AT195" s="262" t="s">
        <v>162</v>
      </c>
      <c r="AU195" s="262" t="s">
        <v>84</v>
      </c>
      <c r="AY195" s="18" t="s">
        <v>160</v>
      </c>
      <c r="BE195" s="154">
        <f>IF(N195="základní",J195,0)</f>
        <v>0</v>
      </c>
      <c r="BF195" s="154">
        <f>IF(N195="snížená",J195,0)</f>
        <v>0</v>
      </c>
      <c r="BG195" s="154">
        <f>IF(N195="zákl. přenesená",J195,0)</f>
        <v>0</v>
      </c>
      <c r="BH195" s="154">
        <f>IF(N195="sníž. přenesená",J195,0)</f>
        <v>0</v>
      </c>
      <c r="BI195" s="154">
        <f>IF(N195="nulová",J195,0)</f>
        <v>0</v>
      </c>
      <c r="BJ195" s="18" t="s">
        <v>82</v>
      </c>
      <c r="BK195" s="154">
        <f>ROUND(I195*H195,2)</f>
        <v>0</v>
      </c>
      <c r="BL195" s="18" t="s">
        <v>167</v>
      </c>
      <c r="BM195" s="262" t="s">
        <v>721</v>
      </c>
    </row>
    <row r="196" s="13" customFormat="1">
      <c r="A196" s="13"/>
      <c r="B196" s="263"/>
      <c r="C196" s="264"/>
      <c r="D196" s="265" t="s">
        <v>169</v>
      </c>
      <c r="E196" s="266" t="s">
        <v>1</v>
      </c>
      <c r="F196" s="267" t="s">
        <v>249</v>
      </c>
      <c r="G196" s="264"/>
      <c r="H196" s="266" t="s">
        <v>1</v>
      </c>
      <c r="I196" s="268"/>
      <c r="J196" s="264"/>
      <c r="K196" s="264"/>
      <c r="L196" s="269"/>
      <c r="M196" s="270"/>
      <c r="N196" s="271"/>
      <c r="O196" s="271"/>
      <c r="P196" s="271"/>
      <c r="Q196" s="271"/>
      <c r="R196" s="271"/>
      <c r="S196" s="271"/>
      <c r="T196" s="27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73" t="s">
        <v>169</v>
      </c>
      <c r="AU196" s="273" t="s">
        <v>84</v>
      </c>
      <c r="AV196" s="13" t="s">
        <v>82</v>
      </c>
      <c r="AW196" s="13" t="s">
        <v>30</v>
      </c>
      <c r="AX196" s="13" t="s">
        <v>75</v>
      </c>
      <c r="AY196" s="273" t="s">
        <v>160</v>
      </c>
    </row>
    <row r="197" s="14" customFormat="1">
      <c r="A197" s="14"/>
      <c r="B197" s="274"/>
      <c r="C197" s="275"/>
      <c r="D197" s="265" t="s">
        <v>169</v>
      </c>
      <c r="E197" s="276" t="s">
        <v>1</v>
      </c>
      <c r="F197" s="277" t="s">
        <v>722</v>
      </c>
      <c r="G197" s="275"/>
      <c r="H197" s="278">
        <v>179.71700000000001</v>
      </c>
      <c r="I197" s="279"/>
      <c r="J197" s="275"/>
      <c r="K197" s="275"/>
      <c r="L197" s="280"/>
      <c r="M197" s="281"/>
      <c r="N197" s="282"/>
      <c r="O197" s="282"/>
      <c r="P197" s="282"/>
      <c r="Q197" s="282"/>
      <c r="R197" s="282"/>
      <c r="S197" s="282"/>
      <c r="T197" s="283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84" t="s">
        <v>169</v>
      </c>
      <c r="AU197" s="284" t="s">
        <v>84</v>
      </c>
      <c r="AV197" s="14" t="s">
        <v>84</v>
      </c>
      <c r="AW197" s="14" t="s">
        <v>30</v>
      </c>
      <c r="AX197" s="14" t="s">
        <v>75</v>
      </c>
      <c r="AY197" s="284" t="s">
        <v>160</v>
      </c>
    </row>
    <row r="198" s="14" customFormat="1">
      <c r="A198" s="14"/>
      <c r="B198" s="274"/>
      <c r="C198" s="275"/>
      <c r="D198" s="265" t="s">
        <v>169</v>
      </c>
      <c r="E198" s="276" t="s">
        <v>1</v>
      </c>
      <c r="F198" s="277" t="s">
        <v>723</v>
      </c>
      <c r="G198" s="275"/>
      <c r="H198" s="278">
        <v>-112.03</v>
      </c>
      <c r="I198" s="279"/>
      <c r="J198" s="275"/>
      <c r="K198" s="275"/>
      <c r="L198" s="280"/>
      <c r="M198" s="281"/>
      <c r="N198" s="282"/>
      <c r="O198" s="282"/>
      <c r="P198" s="282"/>
      <c r="Q198" s="282"/>
      <c r="R198" s="282"/>
      <c r="S198" s="282"/>
      <c r="T198" s="28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84" t="s">
        <v>169</v>
      </c>
      <c r="AU198" s="284" t="s">
        <v>84</v>
      </c>
      <c r="AV198" s="14" t="s">
        <v>84</v>
      </c>
      <c r="AW198" s="14" t="s">
        <v>30</v>
      </c>
      <c r="AX198" s="14" t="s">
        <v>75</v>
      </c>
      <c r="AY198" s="284" t="s">
        <v>160</v>
      </c>
    </row>
    <row r="199" s="15" customFormat="1">
      <c r="A199" s="15"/>
      <c r="B199" s="285"/>
      <c r="C199" s="286"/>
      <c r="D199" s="265" t="s">
        <v>169</v>
      </c>
      <c r="E199" s="287" t="s">
        <v>1</v>
      </c>
      <c r="F199" s="288" t="s">
        <v>172</v>
      </c>
      <c r="G199" s="286"/>
      <c r="H199" s="289">
        <v>67.686999999999998</v>
      </c>
      <c r="I199" s="290"/>
      <c r="J199" s="286"/>
      <c r="K199" s="286"/>
      <c r="L199" s="291"/>
      <c r="M199" s="292"/>
      <c r="N199" s="293"/>
      <c r="O199" s="293"/>
      <c r="P199" s="293"/>
      <c r="Q199" s="293"/>
      <c r="R199" s="293"/>
      <c r="S199" s="293"/>
      <c r="T199" s="294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95" t="s">
        <v>169</v>
      </c>
      <c r="AU199" s="295" t="s">
        <v>84</v>
      </c>
      <c r="AV199" s="15" t="s">
        <v>167</v>
      </c>
      <c r="AW199" s="15" t="s">
        <v>30</v>
      </c>
      <c r="AX199" s="15" t="s">
        <v>82</v>
      </c>
      <c r="AY199" s="295" t="s">
        <v>160</v>
      </c>
    </row>
    <row r="200" s="2" customFormat="1" ht="37.8" customHeight="1">
      <c r="A200" s="41"/>
      <c r="B200" s="42"/>
      <c r="C200" s="251" t="s">
        <v>252</v>
      </c>
      <c r="D200" s="251" t="s">
        <v>162</v>
      </c>
      <c r="E200" s="252" t="s">
        <v>253</v>
      </c>
      <c r="F200" s="253" t="s">
        <v>254</v>
      </c>
      <c r="G200" s="254" t="s">
        <v>203</v>
      </c>
      <c r="H200" s="255">
        <v>112.03</v>
      </c>
      <c r="I200" s="256"/>
      <c r="J200" s="257">
        <f>ROUND(I200*H200,2)</f>
        <v>0</v>
      </c>
      <c r="K200" s="253" t="s">
        <v>166</v>
      </c>
      <c r="L200" s="44"/>
      <c r="M200" s="258" t="s">
        <v>1</v>
      </c>
      <c r="N200" s="259" t="s">
        <v>40</v>
      </c>
      <c r="O200" s="94"/>
      <c r="P200" s="260">
        <f>O200*H200</f>
        <v>0</v>
      </c>
      <c r="Q200" s="260">
        <v>0</v>
      </c>
      <c r="R200" s="260">
        <f>Q200*H200</f>
        <v>0</v>
      </c>
      <c r="S200" s="260">
        <v>0</v>
      </c>
      <c r="T200" s="261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62" t="s">
        <v>167</v>
      </c>
      <c r="AT200" s="262" t="s">
        <v>162</v>
      </c>
      <c r="AU200" s="262" t="s">
        <v>84</v>
      </c>
      <c r="AY200" s="18" t="s">
        <v>160</v>
      </c>
      <c r="BE200" s="154">
        <f>IF(N200="základní",J200,0)</f>
        <v>0</v>
      </c>
      <c r="BF200" s="154">
        <f>IF(N200="snížená",J200,0)</f>
        <v>0</v>
      </c>
      <c r="BG200" s="154">
        <f>IF(N200="zákl. přenesená",J200,0)</f>
        <v>0</v>
      </c>
      <c r="BH200" s="154">
        <f>IF(N200="sníž. přenesená",J200,0)</f>
        <v>0</v>
      </c>
      <c r="BI200" s="154">
        <f>IF(N200="nulová",J200,0)</f>
        <v>0</v>
      </c>
      <c r="BJ200" s="18" t="s">
        <v>82</v>
      </c>
      <c r="BK200" s="154">
        <f>ROUND(I200*H200,2)</f>
        <v>0</v>
      </c>
      <c r="BL200" s="18" t="s">
        <v>167</v>
      </c>
      <c r="BM200" s="262" t="s">
        <v>724</v>
      </c>
    </row>
    <row r="201" s="14" customFormat="1">
      <c r="A201" s="14"/>
      <c r="B201" s="274"/>
      <c r="C201" s="275"/>
      <c r="D201" s="265" t="s">
        <v>169</v>
      </c>
      <c r="E201" s="276" t="s">
        <v>1</v>
      </c>
      <c r="F201" s="277" t="s">
        <v>725</v>
      </c>
      <c r="G201" s="275"/>
      <c r="H201" s="278">
        <v>112.03</v>
      </c>
      <c r="I201" s="279"/>
      <c r="J201" s="275"/>
      <c r="K201" s="275"/>
      <c r="L201" s="280"/>
      <c r="M201" s="281"/>
      <c r="N201" s="282"/>
      <c r="O201" s="282"/>
      <c r="P201" s="282"/>
      <c r="Q201" s="282"/>
      <c r="R201" s="282"/>
      <c r="S201" s="282"/>
      <c r="T201" s="28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84" t="s">
        <v>169</v>
      </c>
      <c r="AU201" s="284" t="s">
        <v>84</v>
      </c>
      <c r="AV201" s="14" t="s">
        <v>84</v>
      </c>
      <c r="AW201" s="14" t="s">
        <v>30</v>
      </c>
      <c r="AX201" s="14" t="s">
        <v>75</v>
      </c>
      <c r="AY201" s="284" t="s">
        <v>160</v>
      </c>
    </row>
    <row r="202" s="15" customFormat="1">
      <c r="A202" s="15"/>
      <c r="B202" s="285"/>
      <c r="C202" s="286"/>
      <c r="D202" s="265" t="s">
        <v>169</v>
      </c>
      <c r="E202" s="287" t="s">
        <v>1</v>
      </c>
      <c r="F202" s="288" t="s">
        <v>172</v>
      </c>
      <c r="G202" s="286"/>
      <c r="H202" s="289">
        <v>112.03</v>
      </c>
      <c r="I202" s="290"/>
      <c r="J202" s="286"/>
      <c r="K202" s="286"/>
      <c r="L202" s="291"/>
      <c r="M202" s="292"/>
      <c r="N202" s="293"/>
      <c r="O202" s="293"/>
      <c r="P202" s="293"/>
      <c r="Q202" s="293"/>
      <c r="R202" s="293"/>
      <c r="S202" s="293"/>
      <c r="T202" s="294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95" t="s">
        <v>169</v>
      </c>
      <c r="AU202" s="295" t="s">
        <v>84</v>
      </c>
      <c r="AV202" s="15" t="s">
        <v>167</v>
      </c>
      <c r="AW202" s="15" t="s">
        <v>30</v>
      </c>
      <c r="AX202" s="15" t="s">
        <v>82</v>
      </c>
      <c r="AY202" s="295" t="s">
        <v>160</v>
      </c>
    </row>
    <row r="203" s="2" customFormat="1" ht="37.8" customHeight="1">
      <c r="A203" s="41"/>
      <c r="B203" s="42"/>
      <c r="C203" s="251" t="s">
        <v>257</v>
      </c>
      <c r="D203" s="251" t="s">
        <v>162</v>
      </c>
      <c r="E203" s="252" t="s">
        <v>258</v>
      </c>
      <c r="F203" s="253" t="s">
        <v>259</v>
      </c>
      <c r="G203" s="254" t="s">
        <v>260</v>
      </c>
      <c r="H203" s="255">
        <v>135.374</v>
      </c>
      <c r="I203" s="256"/>
      <c r="J203" s="257">
        <f>ROUND(I203*H203,2)</f>
        <v>0</v>
      </c>
      <c r="K203" s="253" t="s">
        <v>166</v>
      </c>
      <c r="L203" s="44"/>
      <c r="M203" s="258" t="s">
        <v>1</v>
      </c>
      <c r="N203" s="259" t="s">
        <v>40</v>
      </c>
      <c r="O203" s="94"/>
      <c r="P203" s="260">
        <f>O203*H203</f>
        <v>0</v>
      </c>
      <c r="Q203" s="260">
        <v>0</v>
      </c>
      <c r="R203" s="260">
        <f>Q203*H203</f>
        <v>0</v>
      </c>
      <c r="S203" s="260">
        <v>0</v>
      </c>
      <c r="T203" s="261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62" t="s">
        <v>167</v>
      </c>
      <c r="AT203" s="262" t="s">
        <v>162</v>
      </c>
      <c r="AU203" s="262" t="s">
        <v>84</v>
      </c>
      <c r="AY203" s="18" t="s">
        <v>160</v>
      </c>
      <c r="BE203" s="154">
        <f>IF(N203="základní",J203,0)</f>
        <v>0</v>
      </c>
      <c r="BF203" s="154">
        <f>IF(N203="snížená",J203,0)</f>
        <v>0</v>
      </c>
      <c r="BG203" s="154">
        <f>IF(N203="zákl. přenesená",J203,0)</f>
        <v>0</v>
      </c>
      <c r="BH203" s="154">
        <f>IF(N203="sníž. přenesená",J203,0)</f>
        <v>0</v>
      </c>
      <c r="BI203" s="154">
        <f>IF(N203="nulová",J203,0)</f>
        <v>0</v>
      </c>
      <c r="BJ203" s="18" t="s">
        <v>82</v>
      </c>
      <c r="BK203" s="154">
        <f>ROUND(I203*H203,2)</f>
        <v>0</v>
      </c>
      <c r="BL203" s="18" t="s">
        <v>167</v>
      </c>
      <c r="BM203" s="262" t="s">
        <v>726</v>
      </c>
    </row>
    <row r="204" s="13" customFormat="1">
      <c r="A204" s="13"/>
      <c r="B204" s="263"/>
      <c r="C204" s="264"/>
      <c r="D204" s="265" t="s">
        <v>169</v>
      </c>
      <c r="E204" s="266" t="s">
        <v>1</v>
      </c>
      <c r="F204" s="267" t="s">
        <v>249</v>
      </c>
      <c r="G204" s="264"/>
      <c r="H204" s="266" t="s">
        <v>1</v>
      </c>
      <c r="I204" s="268"/>
      <c r="J204" s="264"/>
      <c r="K204" s="264"/>
      <c r="L204" s="269"/>
      <c r="M204" s="270"/>
      <c r="N204" s="271"/>
      <c r="O204" s="271"/>
      <c r="P204" s="271"/>
      <c r="Q204" s="271"/>
      <c r="R204" s="271"/>
      <c r="S204" s="271"/>
      <c r="T204" s="27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73" t="s">
        <v>169</v>
      </c>
      <c r="AU204" s="273" t="s">
        <v>84</v>
      </c>
      <c r="AV204" s="13" t="s">
        <v>82</v>
      </c>
      <c r="AW204" s="13" t="s">
        <v>30</v>
      </c>
      <c r="AX204" s="13" t="s">
        <v>75</v>
      </c>
      <c r="AY204" s="273" t="s">
        <v>160</v>
      </c>
    </row>
    <row r="205" s="14" customFormat="1">
      <c r="A205" s="14"/>
      <c r="B205" s="274"/>
      <c r="C205" s="275"/>
      <c r="D205" s="265" t="s">
        <v>169</v>
      </c>
      <c r="E205" s="276" t="s">
        <v>1</v>
      </c>
      <c r="F205" s="277" t="s">
        <v>722</v>
      </c>
      <c r="G205" s="275"/>
      <c r="H205" s="278">
        <v>179.71700000000001</v>
      </c>
      <c r="I205" s="279"/>
      <c r="J205" s="275"/>
      <c r="K205" s="275"/>
      <c r="L205" s="280"/>
      <c r="M205" s="281"/>
      <c r="N205" s="282"/>
      <c r="O205" s="282"/>
      <c r="P205" s="282"/>
      <c r="Q205" s="282"/>
      <c r="R205" s="282"/>
      <c r="S205" s="282"/>
      <c r="T205" s="28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84" t="s">
        <v>169</v>
      </c>
      <c r="AU205" s="284" t="s">
        <v>84</v>
      </c>
      <c r="AV205" s="14" t="s">
        <v>84</v>
      </c>
      <c r="AW205" s="14" t="s">
        <v>30</v>
      </c>
      <c r="AX205" s="14" t="s">
        <v>75</v>
      </c>
      <c r="AY205" s="284" t="s">
        <v>160</v>
      </c>
    </row>
    <row r="206" s="14" customFormat="1">
      <c r="A206" s="14"/>
      <c r="B206" s="274"/>
      <c r="C206" s="275"/>
      <c r="D206" s="265" t="s">
        <v>169</v>
      </c>
      <c r="E206" s="276" t="s">
        <v>1</v>
      </c>
      <c r="F206" s="277" t="s">
        <v>723</v>
      </c>
      <c r="G206" s="275"/>
      <c r="H206" s="278">
        <v>-112.03</v>
      </c>
      <c r="I206" s="279"/>
      <c r="J206" s="275"/>
      <c r="K206" s="275"/>
      <c r="L206" s="280"/>
      <c r="M206" s="281"/>
      <c r="N206" s="282"/>
      <c r="O206" s="282"/>
      <c r="P206" s="282"/>
      <c r="Q206" s="282"/>
      <c r="R206" s="282"/>
      <c r="S206" s="282"/>
      <c r="T206" s="283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84" t="s">
        <v>169</v>
      </c>
      <c r="AU206" s="284" t="s">
        <v>84</v>
      </c>
      <c r="AV206" s="14" t="s">
        <v>84</v>
      </c>
      <c r="AW206" s="14" t="s">
        <v>30</v>
      </c>
      <c r="AX206" s="14" t="s">
        <v>75</v>
      </c>
      <c r="AY206" s="284" t="s">
        <v>160</v>
      </c>
    </row>
    <row r="207" s="15" customFormat="1">
      <c r="A207" s="15"/>
      <c r="B207" s="285"/>
      <c r="C207" s="286"/>
      <c r="D207" s="265" t="s">
        <v>169</v>
      </c>
      <c r="E207" s="287" t="s">
        <v>1</v>
      </c>
      <c r="F207" s="288" t="s">
        <v>172</v>
      </c>
      <c r="G207" s="286"/>
      <c r="H207" s="289">
        <v>67.686999999999998</v>
      </c>
      <c r="I207" s="290"/>
      <c r="J207" s="286"/>
      <c r="K207" s="286"/>
      <c r="L207" s="291"/>
      <c r="M207" s="292"/>
      <c r="N207" s="293"/>
      <c r="O207" s="293"/>
      <c r="P207" s="293"/>
      <c r="Q207" s="293"/>
      <c r="R207" s="293"/>
      <c r="S207" s="293"/>
      <c r="T207" s="294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95" t="s">
        <v>169</v>
      </c>
      <c r="AU207" s="295" t="s">
        <v>84</v>
      </c>
      <c r="AV207" s="15" t="s">
        <v>167</v>
      </c>
      <c r="AW207" s="15" t="s">
        <v>30</v>
      </c>
      <c r="AX207" s="15" t="s">
        <v>82</v>
      </c>
      <c r="AY207" s="295" t="s">
        <v>160</v>
      </c>
    </row>
    <row r="208" s="14" customFormat="1">
      <c r="A208" s="14"/>
      <c r="B208" s="274"/>
      <c r="C208" s="275"/>
      <c r="D208" s="265" t="s">
        <v>169</v>
      </c>
      <c r="E208" s="275"/>
      <c r="F208" s="277" t="s">
        <v>727</v>
      </c>
      <c r="G208" s="275"/>
      <c r="H208" s="278">
        <v>135.374</v>
      </c>
      <c r="I208" s="279"/>
      <c r="J208" s="275"/>
      <c r="K208" s="275"/>
      <c r="L208" s="280"/>
      <c r="M208" s="281"/>
      <c r="N208" s="282"/>
      <c r="O208" s="282"/>
      <c r="P208" s="282"/>
      <c r="Q208" s="282"/>
      <c r="R208" s="282"/>
      <c r="S208" s="282"/>
      <c r="T208" s="28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84" t="s">
        <v>169</v>
      </c>
      <c r="AU208" s="284" t="s">
        <v>84</v>
      </c>
      <c r="AV208" s="14" t="s">
        <v>84</v>
      </c>
      <c r="AW208" s="14" t="s">
        <v>4</v>
      </c>
      <c r="AX208" s="14" t="s">
        <v>82</v>
      </c>
      <c r="AY208" s="284" t="s">
        <v>160</v>
      </c>
    </row>
    <row r="209" s="2" customFormat="1" ht="37.8" customHeight="1">
      <c r="A209" s="41"/>
      <c r="B209" s="42"/>
      <c r="C209" s="251" t="s">
        <v>8</v>
      </c>
      <c r="D209" s="251" t="s">
        <v>162</v>
      </c>
      <c r="E209" s="252" t="s">
        <v>263</v>
      </c>
      <c r="F209" s="253" t="s">
        <v>264</v>
      </c>
      <c r="G209" s="254" t="s">
        <v>203</v>
      </c>
      <c r="H209" s="255">
        <v>112.03</v>
      </c>
      <c r="I209" s="256"/>
      <c r="J209" s="257">
        <f>ROUND(I209*H209,2)</f>
        <v>0</v>
      </c>
      <c r="K209" s="253" t="s">
        <v>166</v>
      </c>
      <c r="L209" s="44"/>
      <c r="M209" s="258" t="s">
        <v>1</v>
      </c>
      <c r="N209" s="259" t="s">
        <v>40</v>
      </c>
      <c r="O209" s="94"/>
      <c r="P209" s="260">
        <f>O209*H209</f>
        <v>0</v>
      </c>
      <c r="Q209" s="260">
        <v>0</v>
      </c>
      <c r="R209" s="260">
        <f>Q209*H209</f>
        <v>0</v>
      </c>
      <c r="S209" s="260">
        <v>0</v>
      </c>
      <c r="T209" s="261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62" t="s">
        <v>167</v>
      </c>
      <c r="AT209" s="262" t="s">
        <v>162</v>
      </c>
      <c r="AU209" s="262" t="s">
        <v>84</v>
      </c>
      <c r="AY209" s="18" t="s">
        <v>160</v>
      </c>
      <c r="BE209" s="154">
        <f>IF(N209="základní",J209,0)</f>
        <v>0</v>
      </c>
      <c r="BF209" s="154">
        <f>IF(N209="snížená",J209,0)</f>
        <v>0</v>
      </c>
      <c r="BG209" s="154">
        <f>IF(N209="zákl. přenesená",J209,0)</f>
        <v>0</v>
      </c>
      <c r="BH209" s="154">
        <f>IF(N209="sníž. přenesená",J209,0)</f>
        <v>0</v>
      </c>
      <c r="BI209" s="154">
        <f>IF(N209="nulová",J209,0)</f>
        <v>0</v>
      </c>
      <c r="BJ209" s="18" t="s">
        <v>82</v>
      </c>
      <c r="BK209" s="154">
        <f>ROUND(I209*H209,2)</f>
        <v>0</v>
      </c>
      <c r="BL209" s="18" t="s">
        <v>167</v>
      </c>
      <c r="BM209" s="262" t="s">
        <v>728</v>
      </c>
    </row>
    <row r="210" s="14" customFormat="1">
      <c r="A210" s="14"/>
      <c r="B210" s="274"/>
      <c r="C210" s="275"/>
      <c r="D210" s="265" t="s">
        <v>169</v>
      </c>
      <c r="E210" s="276" t="s">
        <v>1</v>
      </c>
      <c r="F210" s="277" t="s">
        <v>729</v>
      </c>
      <c r="G210" s="275"/>
      <c r="H210" s="278">
        <v>112.03</v>
      </c>
      <c r="I210" s="279"/>
      <c r="J210" s="275"/>
      <c r="K210" s="275"/>
      <c r="L210" s="280"/>
      <c r="M210" s="281"/>
      <c r="N210" s="282"/>
      <c r="O210" s="282"/>
      <c r="P210" s="282"/>
      <c r="Q210" s="282"/>
      <c r="R210" s="282"/>
      <c r="S210" s="282"/>
      <c r="T210" s="283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84" t="s">
        <v>169</v>
      </c>
      <c r="AU210" s="284" t="s">
        <v>84</v>
      </c>
      <c r="AV210" s="14" t="s">
        <v>84</v>
      </c>
      <c r="AW210" s="14" t="s">
        <v>30</v>
      </c>
      <c r="AX210" s="14" t="s">
        <v>75</v>
      </c>
      <c r="AY210" s="284" t="s">
        <v>160</v>
      </c>
    </row>
    <row r="211" s="15" customFormat="1">
      <c r="A211" s="15"/>
      <c r="B211" s="285"/>
      <c r="C211" s="286"/>
      <c r="D211" s="265" t="s">
        <v>169</v>
      </c>
      <c r="E211" s="287" t="s">
        <v>1</v>
      </c>
      <c r="F211" s="288" t="s">
        <v>172</v>
      </c>
      <c r="G211" s="286"/>
      <c r="H211" s="289">
        <v>112.03</v>
      </c>
      <c r="I211" s="290"/>
      <c r="J211" s="286"/>
      <c r="K211" s="286"/>
      <c r="L211" s="291"/>
      <c r="M211" s="292"/>
      <c r="N211" s="293"/>
      <c r="O211" s="293"/>
      <c r="P211" s="293"/>
      <c r="Q211" s="293"/>
      <c r="R211" s="293"/>
      <c r="S211" s="293"/>
      <c r="T211" s="294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95" t="s">
        <v>169</v>
      </c>
      <c r="AU211" s="295" t="s">
        <v>84</v>
      </c>
      <c r="AV211" s="15" t="s">
        <v>167</v>
      </c>
      <c r="AW211" s="15" t="s">
        <v>30</v>
      </c>
      <c r="AX211" s="15" t="s">
        <v>82</v>
      </c>
      <c r="AY211" s="295" t="s">
        <v>160</v>
      </c>
    </row>
    <row r="212" s="2" customFormat="1" ht="37.8" customHeight="1">
      <c r="A212" s="41"/>
      <c r="B212" s="42"/>
      <c r="C212" s="251" t="s">
        <v>267</v>
      </c>
      <c r="D212" s="251" t="s">
        <v>162</v>
      </c>
      <c r="E212" s="252" t="s">
        <v>268</v>
      </c>
      <c r="F212" s="253" t="s">
        <v>269</v>
      </c>
      <c r="G212" s="254" t="s">
        <v>203</v>
      </c>
      <c r="H212" s="255">
        <v>112.03</v>
      </c>
      <c r="I212" s="256"/>
      <c r="J212" s="257">
        <f>ROUND(I212*H212,2)</f>
        <v>0</v>
      </c>
      <c r="K212" s="253" t="s">
        <v>166</v>
      </c>
      <c r="L212" s="44"/>
      <c r="M212" s="258" t="s">
        <v>1</v>
      </c>
      <c r="N212" s="259" t="s">
        <v>40</v>
      </c>
      <c r="O212" s="94"/>
      <c r="P212" s="260">
        <f>O212*H212</f>
        <v>0</v>
      </c>
      <c r="Q212" s="260">
        <v>0</v>
      </c>
      <c r="R212" s="260">
        <f>Q212*H212</f>
        <v>0</v>
      </c>
      <c r="S212" s="260">
        <v>0</v>
      </c>
      <c r="T212" s="261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62" t="s">
        <v>167</v>
      </c>
      <c r="AT212" s="262" t="s">
        <v>162</v>
      </c>
      <c r="AU212" s="262" t="s">
        <v>84</v>
      </c>
      <c r="AY212" s="18" t="s">
        <v>160</v>
      </c>
      <c r="BE212" s="154">
        <f>IF(N212="základní",J212,0)</f>
        <v>0</v>
      </c>
      <c r="BF212" s="154">
        <f>IF(N212="snížená",J212,0)</f>
        <v>0</v>
      </c>
      <c r="BG212" s="154">
        <f>IF(N212="zákl. přenesená",J212,0)</f>
        <v>0</v>
      </c>
      <c r="BH212" s="154">
        <f>IF(N212="sníž. přenesená",J212,0)</f>
        <v>0</v>
      </c>
      <c r="BI212" s="154">
        <f>IF(N212="nulová",J212,0)</f>
        <v>0</v>
      </c>
      <c r="BJ212" s="18" t="s">
        <v>82</v>
      </c>
      <c r="BK212" s="154">
        <f>ROUND(I212*H212,2)</f>
        <v>0</v>
      </c>
      <c r="BL212" s="18" t="s">
        <v>167</v>
      </c>
      <c r="BM212" s="262" t="s">
        <v>730</v>
      </c>
    </row>
    <row r="213" s="13" customFormat="1">
      <c r="A213" s="13"/>
      <c r="B213" s="263"/>
      <c r="C213" s="264"/>
      <c r="D213" s="265" t="s">
        <v>169</v>
      </c>
      <c r="E213" s="266" t="s">
        <v>1</v>
      </c>
      <c r="F213" s="267" t="s">
        <v>271</v>
      </c>
      <c r="G213" s="264"/>
      <c r="H213" s="266" t="s">
        <v>1</v>
      </c>
      <c r="I213" s="268"/>
      <c r="J213" s="264"/>
      <c r="K213" s="264"/>
      <c r="L213" s="269"/>
      <c r="M213" s="270"/>
      <c r="N213" s="271"/>
      <c r="O213" s="271"/>
      <c r="P213" s="271"/>
      <c r="Q213" s="271"/>
      <c r="R213" s="271"/>
      <c r="S213" s="271"/>
      <c r="T213" s="27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73" t="s">
        <v>169</v>
      </c>
      <c r="AU213" s="273" t="s">
        <v>84</v>
      </c>
      <c r="AV213" s="13" t="s">
        <v>82</v>
      </c>
      <c r="AW213" s="13" t="s">
        <v>30</v>
      </c>
      <c r="AX213" s="13" t="s">
        <v>75</v>
      </c>
      <c r="AY213" s="273" t="s">
        <v>160</v>
      </c>
    </row>
    <row r="214" s="14" customFormat="1">
      <c r="A214" s="14"/>
      <c r="B214" s="274"/>
      <c r="C214" s="275"/>
      <c r="D214" s="265" t="s">
        <v>169</v>
      </c>
      <c r="E214" s="276" t="s">
        <v>1</v>
      </c>
      <c r="F214" s="277" t="s">
        <v>705</v>
      </c>
      <c r="G214" s="275"/>
      <c r="H214" s="278">
        <v>47.817</v>
      </c>
      <c r="I214" s="279"/>
      <c r="J214" s="275"/>
      <c r="K214" s="275"/>
      <c r="L214" s="280"/>
      <c r="M214" s="281"/>
      <c r="N214" s="282"/>
      <c r="O214" s="282"/>
      <c r="P214" s="282"/>
      <c r="Q214" s="282"/>
      <c r="R214" s="282"/>
      <c r="S214" s="282"/>
      <c r="T214" s="28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84" t="s">
        <v>169</v>
      </c>
      <c r="AU214" s="284" t="s">
        <v>84</v>
      </c>
      <c r="AV214" s="14" t="s">
        <v>84</v>
      </c>
      <c r="AW214" s="14" t="s">
        <v>30</v>
      </c>
      <c r="AX214" s="14" t="s">
        <v>75</v>
      </c>
      <c r="AY214" s="284" t="s">
        <v>160</v>
      </c>
    </row>
    <row r="215" s="14" customFormat="1">
      <c r="A215" s="14"/>
      <c r="B215" s="274"/>
      <c r="C215" s="275"/>
      <c r="D215" s="265" t="s">
        <v>169</v>
      </c>
      <c r="E215" s="276" t="s">
        <v>1</v>
      </c>
      <c r="F215" s="277" t="s">
        <v>706</v>
      </c>
      <c r="G215" s="275"/>
      <c r="H215" s="278">
        <v>147.94999999999999</v>
      </c>
      <c r="I215" s="279"/>
      <c r="J215" s="275"/>
      <c r="K215" s="275"/>
      <c r="L215" s="280"/>
      <c r="M215" s="281"/>
      <c r="N215" s="282"/>
      <c r="O215" s="282"/>
      <c r="P215" s="282"/>
      <c r="Q215" s="282"/>
      <c r="R215" s="282"/>
      <c r="S215" s="282"/>
      <c r="T215" s="28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84" t="s">
        <v>169</v>
      </c>
      <c r="AU215" s="284" t="s">
        <v>84</v>
      </c>
      <c r="AV215" s="14" t="s">
        <v>84</v>
      </c>
      <c r="AW215" s="14" t="s">
        <v>30</v>
      </c>
      <c r="AX215" s="14" t="s">
        <v>75</v>
      </c>
      <c r="AY215" s="284" t="s">
        <v>160</v>
      </c>
    </row>
    <row r="216" s="14" customFormat="1">
      <c r="A216" s="14"/>
      <c r="B216" s="274"/>
      <c r="C216" s="275"/>
      <c r="D216" s="265" t="s">
        <v>169</v>
      </c>
      <c r="E216" s="276" t="s">
        <v>1</v>
      </c>
      <c r="F216" s="277" t="s">
        <v>707</v>
      </c>
      <c r="G216" s="275"/>
      <c r="H216" s="278">
        <v>10</v>
      </c>
      <c r="I216" s="279"/>
      <c r="J216" s="275"/>
      <c r="K216" s="275"/>
      <c r="L216" s="280"/>
      <c r="M216" s="281"/>
      <c r="N216" s="282"/>
      <c r="O216" s="282"/>
      <c r="P216" s="282"/>
      <c r="Q216" s="282"/>
      <c r="R216" s="282"/>
      <c r="S216" s="282"/>
      <c r="T216" s="28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84" t="s">
        <v>169</v>
      </c>
      <c r="AU216" s="284" t="s">
        <v>84</v>
      </c>
      <c r="AV216" s="14" t="s">
        <v>84</v>
      </c>
      <c r="AW216" s="14" t="s">
        <v>30</v>
      </c>
      <c r="AX216" s="14" t="s">
        <v>75</v>
      </c>
      <c r="AY216" s="284" t="s">
        <v>160</v>
      </c>
    </row>
    <row r="217" s="16" customFormat="1">
      <c r="A217" s="16"/>
      <c r="B217" s="296"/>
      <c r="C217" s="297"/>
      <c r="D217" s="265" t="s">
        <v>169</v>
      </c>
      <c r="E217" s="298" t="s">
        <v>1</v>
      </c>
      <c r="F217" s="299" t="s">
        <v>208</v>
      </c>
      <c r="G217" s="297"/>
      <c r="H217" s="300">
        <v>205.767</v>
      </c>
      <c r="I217" s="301"/>
      <c r="J217" s="297"/>
      <c r="K217" s="297"/>
      <c r="L217" s="302"/>
      <c r="M217" s="303"/>
      <c r="N217" s="304"/>
      <c r="O217" s="304"/>
      <c r="P217" s="304"/>
      <c r="Q217" s="304"/>
      <c r="R217" s="304"/>
      <c r="S217" s="304"/>
      <c r="T217" s="305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T217" s="306" t="s">
        <v>169</v>
      </c>
      <c r="AU217" s="306" t="s">
        <v>84</v>
      </c>
      <c r="AV217" s="16" t="s">
        <v>178</v>
      </c>
      <c r="AW217" s="16" t="s">
        <v>30</v>
      </c>
      <c r="AX217" s="16" t="s">
        <v>75</v>
      </c>
      <c r="AY217" s="306" t="s">
        <v>160</v>
      </c>
    </row>
    <row r="218" s="13" customFormat="1">
      <c r="A218" s="13"/>
      <c r="B218" s="263"/>
      <c r="C218" s="264"/>
      <c r="D218" s="265" t="s">
        <v>169</v>
      </c>
      <c r="E218" s="266" t="s">
        <v>1</v>
      </c>
      <c r="F218" s="267" t="s">
        <v>209</v>
      </c>
      <c r="G218" s="264"/>
      <c r="H218" s="266" t="s">
        <v>1</v>
      </c>
      <c r="I218" s="268"/>
      <c r="J218" s="264"/>
      <c r="K218" s="264"/>
      <c r="L218" s="269"/>
      <c r="M218" s="270"/>
      <c r="N218" s="271"/>
      <c r="O218" s="271"/>
      <c r="P218" s="271"/>
      <c r="Q218" s="271"/>
      <c r="R218" s="271"/>
      <c r="S218" s="271"/>
      <c r="T218" s="27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73" t="s">
        <v>169</v>
      </c>
      <c r="AU218" s="273" t="s">
        <v>84</v>
      </c>
      <c r="AV218" s="13" t="s">
        <v>82</v>
      </c>
      <c r="AW218" s="13" t="s">
        <v>30</v>
      </c>
      <c r="AX218" s="13" t="s">
        <v>75</v>
      </c>
      <c r="AY218" s="273" t="s">
        <v>160</v>
      </c>
    </row>
    <row r="219" s="14" customFormat="1">
      <c r="A219" s="14"/>
      <c r="B219" s="274"/>
      <c r="C219" s="275"/>
      <c r="D219" s="265" t="s">
        <v>169</v>
      </c>
      <c r="E219" s="276" t="s">
        <v>1</v>
      </c>
      <c r="F219" s="277" t="s">
        <v>708</v>
      </c>
      <c r="G219" s="275"/>
      <c r="H219" s="278">
        <v>-7.4249999999999998</v>
      </c>
      <c r="I219" s="279"/>
      <c r="J219" s="275"/>
      <c r="K219" s="275"/>
      <c r="L219" s="280"/>
      <c r="M219" s="281"/>
      <c r="N219" s="282"/>
      <c r="O219" s="282"/>
      <c r="P219" s="282"/>
      <c r="Q219" s="282"/>
      <c r="R219" s="282"/>
      <c r="S219" s="282"/>
      <c r="T219" s="28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84" t="s">
        <v>169</v>
      </c>
      <c r="AU219" s="284" t="s">
        <v>84</v>
      </c>
      <c r="AV219" s="14" t="s">
        <v>84</v>
      </c>
      <c r="AW219" s="14" t="s">
        <v>30</v>
      </c>
      <c r="AX219" s="14" t="s">
        <v>75</v>
      </c>
      <c r="AY219" s="284" t="s">
        <v>160</v>
      </c>
    </row>
    <row r="220" s="14" customFormat="1">
      <c r="A220" s="14"/>
      <c r="B220" s="274"/>
      <c r="C220" s="275"/>
      <c r="D220" s="265" t="s">
        <v>169</v>
      </c>
      <c r="E220" s="276" t="s">
        <v>1</v>
      </c>
      <c r="F220" s="277" t="s">
        <v>709</v>
      </c>
      <c r="G220" s="275"/>
      <c r="H220" s="278">
        <v>-14.625</v>
      </c>
      <c r="I220" s="279"/>
      <c r="J220" s="275"/>
      <c r="K220" s="275"/>
      <c r="L220" s="280"/>
      <c r="M220" s="281"/>
      <c r="N220" s="282"/>
      <c r="O220" s="282"/>
      <c r="P220" s="282"/>
      <c r="Q220" s="282"/>
      <c r="R220" s="282"/>
      <c r="S220" s="282"/>
      <c r="T220" s="28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84" t="s">
        <v>169</v>
      </c>
      <c r="AU220" s="284" t="s">
        <v>84</v>
      </c>
      <c r="AV220" s="14" t="s">
        <v>84</v>
      </c>
      <c r="AW220" s="14" t="s">
        <v>30</v>
      </c>
      <c r="AX220" s="14" t="s">
        <v>75</v>
      </c>
      <c r="AY220" s="284" t="s">
        <v>160</v>
      </c>
    </row>
    <row r="221" s="14" customFormat="1">
      <c r="A221" s="14"/>
      <c r="B221" s="274"/>
      <c r="C221" s="275"/>
      <c r="D221" s="265" t="s">
        <v>169</v>
      </c>
      <c r="E221" s="276" t="s">
        <v>1</v>
      </c>
      <c r="F221" s="277" t="s">
        <v>710</v>
      </c>
      <c r="G221" s="275"/>
      <c r="H221" s="278">
        <v>-3</v>
      </c>
      <c r="I221" s="279"/>
      <c r="J221" s="275"/>
      <c r="K221" s="275"/>
      <c r="L221" s="280"/>
      <c r="M221" s="281"/>
      <c r="N221" s="282"/>
      <c r="O221" s="282"/>
      <c r="P221" s="282"/>
      <c r="Q221" s="282"/>
      <c r="R221" s="282"/>
      <c r="S221" s="282"/>
      <c r="T221" s="28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84" t="s">
        <v>169</v>
      </c>
      <c r="AU221" s="284" t="s">
        <v>84</v>
      </c>
      <c r="AV221" s="14" t="s">
        <v>84</v>
      </c>
      <c r="AW221" s="14" t="s">
        <v>30</v>
      </c>
      <c r="AX221" s="14" t="s">
        <v>75</v>
      </c>
      <c r="AY221" s="284" t="s">
        <v>160</v>
      </c>
    </row>
    <row r="222" s="14" customFormat="1">
      <c r="A222" s="14"/>
      <c r="B222" s="274"/>
      <c r="C222" s="275"/>
      <c r="D222" s="265" t="s">
        <v>169</v>
      </c>
      <c r="E222" s="276" t="s">
        <v>1</v>
      </c>
      <c r="F222" s="277" t="s">
        <v>711</v>
      </c>
      <c r="G222" s="275"/>
      <c r="H222" s="278">
        <v>-1</v>
      </c>
      <c r="I222" s="279"/>
      <c r="J222" s="275"/>
      <c r="K222" s="275"/>
      <c r="L222" s="280"/>
      <c r="M222" s="281"/>
      <c r="N222" s="282"/>
      <c r="O222" s="282"/>
      <c r="P222" s="282"/>
      <c r="Q222" s="282"/>
      <c r="R222" s="282"/>
      <c r="S222" s="282"/>
      <c r="T222" s="28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84" t="s">
        <v>169</v>
      </c>
      <c r="AU222" s="284" t="s">
        <v>84</v>
      </c>
      <c r="AV222" s="14" t="s">
        <v>84</v>
      </c>
      <c r="AW222" s="14" t="s">
        <v>30</v>
      </c>
      <c r="AX222" s="14" t="s">
        <v>75</v>
      </c>
      <c r="AY222" s="284" t="s">
        <v>160</v>
      </c>
    </row>
    <row r="223" s="16" customFormat="1">
      <c r="A223" s="16"/>
      <c r="B223" s="296"/>
      <c r="C223" s="297"/>
      <c r="D223" s="265" t="s">
        <v>169</v>
      </c>
      <c r="E223" s="298" t="s">
        <v>1</v>
      </c>
      <c r="F223" s="299" t="s">
        <v>208</v>
      </c>
      <c r="G223" s="297"/>
      <c r="H223" s="300">
        <v>-26.050000000000001</v>
      </c>
      <c r="I223" s="301"/>
      <c r="J223" s="297"/>
      <c r="K223" s="297"/>
      <c r="L223" s="302"/>
      <c r="M223" s="303"/>
      <c r="N223" s="304"/>
      <c r="O223" s="304"/>
      <c r="P223" s="304"/>
      <c r="Q223" s="304"/>
      <c r="R223" s="304"/>
      <c r="S223" s="304"/>
      <c r="T223" s="305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T223" s="306" t="s">
        <v>169</v>
      </c>
      <c r="AU223" s="306" t="s">
        <v>84</v>
      </c>
      <c r="AV223" s="16" t="s">
        <v>178</v>
      </c>
      <c r="AW223" s="16" t="s">
        <v>30</v>
      </c>
      <c r="AX223" s="16" t="s">
        <v>75</v>
      </c>
      <c r="AY223" s="306" t="s">
        <v>160</v>
      </c>
    </row>
    <row r="224" s="13" customFormat="1">
      <c r="A224" s="13"/>
      <c r="B224" s="263"/>
      <c r="C224" s="264"/>
      <c r="D224" s="265" t="s">
        <v>169</v>
      </c>
      <c r="E224" s="266" t="s">
        <v>1</v>
      </c>
      <c r="F224" s="267" t="s">
        <v>272</v>
      </c>
      <c r="G224" s="264"/>
      <c r="H224" s="266" t="s">
        <v>1</v>
      </c>
      <c r="I224" s="268"/>
      <c r="J224" s="264"/>
      <c r="K224" s="264"/>
      <c r="L224" s="269"/>
      <c r="M224" s="270"/>
      <c r="N224" s="271"/>
      <c r="O224" s="271"/>
      <c r="P224" s="271"/>
      <c r="Q224" s="271"/>
      <c r="R224" s="271"/>
      <c r="S224" s="271"/>
      <c r="T224" s="27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73" t="s">
        <v>169</v>
      </c>
      <c r="AU224" s="273" t="s">
        <v>84</v>
      </c>
      <c r="AV224" s="13" t="s">
        <v>82</v>
      </c>
      <c r="AW224" s="13" t="s">
        <v>30</v>
      </c>
      <c r="AX224" s="13" t="s">
        <v>75</v>
      </c>
      <c r="AY224" s="273" t="s">
        <v>160</v>
      </c>
    </row>
    <row r="225" s="14" customFormat="1">
      <c r="A225" s="14"/>
      <c r="B225" s="274"/>
      <c r="C225" s="275"/>
      <c r="D225" s="265" t="s">
        <v>169</v>
      </c>
      <c r="E225" s="276" t="s">
        <v>1</v>
      </c>
      <c r="F225" s="277" t="s">
        <v>731</v>
      </c>
      <c r="G225" s="275"/>
      <c r="H225" s="278">
        <v>-1.4850000000000001</v>
      </c>
      <c r="I225" s="279"/>
      <c r="J225" s="275"/>
      <c r="K225" s="275"/>
      <c r="L225" s="280"/>
      <c r="M225" s="281"/>
      <c r="N225" s="282"/>
      <c r="O225" s="282"/>
      <c r="P225" s="282"/>
      <c r="Q225" s="282"/>
      <c r="R225" s="282"/>
      <c r="S225" s="282"/>
      <c r="T225" s="283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84" t="s">
        <v>169</v>
      </c>
      <c r="AU225" s="284" t="s">
        <v>84</v>
      </c>
      <c r="AV225" s="14" t="s">
        <v>84</v>
      </c>
      <c r="AW225" s="14" t="s">
        <v>30</v>
      </c>
      <c r="AX225" s="14" t="s">
        <v>75</v>
      </c>
      <c r="AY225" s="284" t="s">
        <v>160</v>
      </c>
    </row>
    <row r="226" s="14" customFormat="1">
      <c r="A226" s="14"/>
      <c r="B226" s="274"/>
      <c r="C226" s="275"/>
      <c r="D226" s="265" t="s">
        <v>169</v>
      </c>
      <c r="E226" s="276" t="s">
        <v>1</v>
      </c>
      <c r="F226" s="277" t="s">
        <v>732</v>
      </c>
      <c r="G226" s="275"/>
      <c r="H226" s="278">
        <v>-9.9000000000000004</v>
      </c>
      <c r="I226" s="279"/>
      <c r="J226" s="275"/>
      <c r="K226" s="275"/>
      <c r="L226" s="280"/>
      <c r="M226" s="281"/>
      <c r="N226" s="282"/>
      <c r="O226" s="282"/>
      <c r="P226" s="282"/>
      <c r="Q226" s="282"/>
      <c r="R226" s="282"/>
      <c r="S226" s="282"/>
      <c r="T226" s="28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84" t="s">
        <v>169</v>
      </c>
      <c r="AU226" s="284" t="s">
        <v>84</v>
      </c>
      <c r="AV226" s="14" t="s">
        <v>84</v>
      </c>
      <c r="AW226" s="14" t="s">
        <v>30</v>
      </c>
      <c r="AX226" s="14" t="s">
        <v>75</v>
      </c>
      <c r="AY226" s="284" t="s">
        <v>160</v>
      </c>
    </row>
    <row r="227" s="14" customFormat="1">
      <c r="A227" s="14"/>
      <c r="B227" s="274"/>
      <c r="C227" s="275"/>
      <c r="D227" s="265" t="s">
        <v>169</v>
      </c>
      <c r="E227" s="276" t="s">
        <v>1</v>
      </c>
      <c r="F227" s="277" t="s">
        <v>733</v>
      </c>
      <c r="G227" s="275"/>
      <c r="H227" s="278">
        <v>-0.45000000000000001</v>
      </c>
      <c r="I227" s="279"/>
      <c r="J227" s="275"/>
      <c r="K227" s="275"/>
      <c r="L227" s="280"/>
      <c r="M227" s="281"/>
      <c r="N227" s="282"/>
      <c r="O227" s="282"/>
      <c r="P227" s="282"/>
      <c r="Q227" s="282"/>
      <c r="R227" s="282"/>
      <c r="S227" s="282"/>
      <c r="T227" s="28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84" t="s">
        <v>169</v>
      </c>
      <c r="AU227" s="284" t="s">
        <v>84</v>
      </c>
      <c r="AV227" s="14" t="s">
        <v>84</v>
      </c>
      <c r="AW227" s="14" t="s">
        <v>30</v>
      </c>
      <c r="AX227" s="14" t="s">
        <v>75</v>
      </c>
      <c r="AY227" s="284" t="s">
        <v>160</v>
      </c>
    </row>
    <row r="228" s="14" customFormat="1">
      <c r="A228" s="14"/>
      <c r="B228" s="274"/>
      <c r="C228" s="275"/>
      <c r="D228" s="265" t="s">
        <v>169</v>
      </c>
      <c r="E228" s="276" t="s">
        <v>1</v>
      </c>
      <c r="F228" s="277" t="s">
        <v>734</v>
      </c>
      <c r="G228" s="275"/>
      <c r="H228" s="278">
        <v>-8.9100000000000001</v>
      </c>
      <c r="I228" s="279"/>
      <c r="J228" s="275"/>
      <c r="K228" s="275"/>
      <c r="L228" s="280"/>
      <c r="M228" s="281"/>
      <c r="N228" s="282"/>
      <c r="O228" s="282"/>
      <c r="P228" s="282"/>
      <c r="Q228" s="282"/>
      <c r="R228" s="282"/>
      <c r="S228" s="282"/>
      <c r="T228" s="28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84" t="s">
        <v>169</v>
      </c>
      <c r="AU228" s="284" t="s">
        <v>84</v>
      </c>
      <c r="AV228" s="14" t="s">
        <v>84</v>
      </c>
      <c r="AW228" s="14" t="s">
        <v>30</v>
      </c>
      <c r="AX228" s="14" t="s">
        <v>75</v>
      </c>
      <c r="AY228" s="284" t="s">
        <v>160</v>
      </c>
    </row>
    <row r="229" s="14" customFormat="1">
      <c r="A229" s="14"/>
      <c r="B229" s="274"/>
      <c r="C229" s="275"/>
      <c r="D229" s="265" t="s">
        <v>169</v>
      </c>
      <c r="E229" s="276" t="s">
        <v>1</v>
      </c>
      <c r="F229" s="277" t="s">
        <v>735</v>
      </c>
      <c r="G229" s="275"/>
      <c r="H229" s="278">
        <v>-36.299999999999997</v>
      </c>
      <c r="I229" s="279"/>
      <c r="J229" s="275"/>
      <c r="K229" s="275"/>
      <c r="L229" s="280"/>
      <c r="M229" s="281"/>
      <c r="N229" s="282"/>
      <c r="O229" s="282"/>
      <c r="P229" s="282"/>
      <c r="Q229" s="282"/>
      <c r="R229" s="282"/>
      <c r="S229" s="282"/>
      <c r="T229" s="283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84" t="s">
        <v>169</v>
      </c>
      <c r="AU229" s="284" t="s">
        <v>84</v>
      </c>
      <c r="AV229" s="14" t="s">
        <v>84</v>
      </c>
      <c r="AW229" s="14" t="s">
        <v>30</v>
      </c>
      <c r="AX229" s="14" t="s">
        <v>75</v>
      </c>
      <c r="AY229" s="284" t="s">
        <v>160</v>
      </c>
    </row>
    <row r="230" s="14" customFormat="1">
      <c r="A230" s="14"/>
      <c r="B230" s="274"/>
      <c r="C230" s="275"/>
      <c r="D230" s="265" t="s">
        <v>169</v>
      </c>
      <c r="E230" s="276" t="s">
        <v>1</v>
      </c>
      <c r="F230" s="277" t="s">
        <v>736</v>
      </c>
      <c r="G230" s="275"/>
      <c r="H230" s="278">
        <v>-3.1419999999999999</v>
      </c>
      <c r="I230" s="279"/>
      <c r="J230" s="275"/>
      <c r="K230" s="275"/>
      <c r="L230" s="280"/>
      <c r="M230" s="281"/>
      <c r="N230" s="282"/>
      <c r="O230" s="282"/>
      <c r="P230" s="282"/>
      <c r="Q230" s="282"/>
      <c r="R230" s="282"/>
      <c r="S230" s="282"/>
      <c r="T230" s="283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84" t="s">
        <v>169</v>
      </c>
      <c r="AU230" s="284" t="s">
        <v>84</v>
      </c>
      <c r="AV230" s="14" t="s">
        <v>84</v>
      </c>
      <c r="AW230" s="14" t="s">
        <v>30</v>
      </c>
      <c r="AX230" s="14" t="s">
        <v>75</v>
      </c>
      <c r="AY230" s="284" t="s">
        <v>160</v>
      </c>
    </row>
    <row r="231" s="16" customFormat="1">
      <c r="A231" s="16"/>
      <c r="B231" s="296"/>
      <c r="C231" s="297"/>
      <c r="D231" s="265" t="s">
        <v>169</v>
      </c>
      <c r="E231" s="298" t="s">
        <v>1</v>
      </c>
      <c r="F231" s="299" t="s">
        <v>208</v>
      </c>
      <c r="G231" s="297"/>
      <c r="H231" s="300">
        <v>-60.186999999999998</v>
      </c>
      <c r="I231" s="301"/>
      <c r="J231" s="297"/>
      <c r="K231" s="297"/>
      <c r="L231" s="302"/>
      <c r="M231" s="303"/>
      <c r="N231" s="304"/>
      <c r="O231" s="304"/>
      <c r="P231" s="304"/>
      <c r="Q231" s="304"/>
      <c r="R231" s="304"/>
      <c r="S231" s="304"/>
      <c r="T231" s="305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T231" s="306" t="s">
        <v>169</v>
      </c>
      <c r="AU231" s="306" t="s">
        <v>84</v>
      </c>
      <c r="AV231" s="16" t="s">
        <v>178</v>
      </c>
      <c r="AW231" s="16" t="s">
        <v>30</v>
      </c>
      <c r="AX231" s="16" t="s">
        <v>75</v>
      </c>
      <c r="AY231" s="306" t="s">
        <v>160</v>
      </c>
    </row>
    <row r="232" s="14" customFormat="1">
      <c r="A232" s="14"/>
      <c r="B232" s="274"/>
      <c r="C232" s="275"/>
      <c r="D232" s="265" t="s">
        <v>169</v>
      </c>
      <c r="E232" s="276" t="s">
        <v>1</v>
      </c>
      <c r="F232" s="277" t="s">
        <v>737</v>
      </c>
      <c r="G232" s="275"/>
      <c r="H232" s="278">
        <v>-5.25</v>
      </c>
      <c r="I232" s="279"/>
      <c r="J232" s="275"/>
      <c r="K232" s="275"/>
      <c r="L232" s="280"/>
      <c r="M232" s="281"/>
      <c r="N232" s="282"/>
      <c r="O232" s="282"/>
      <c r="P232" s="282"/>
      <c r="Q232" s="282"/>
      <c r="R232" s="282"/>
      <c r="S232" s="282"/>
      <c r="T232" s="28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84" t="s">
        <v>169</v>
      </c>
      <c r="AU232" s="284" t="s">
        <v>84</v>
      </c>
      <c r="AV232" s="14" t="s">
        <v>84</v>
      </c>
      <c r="AW232" s="14" t="s">
        <v>30</v>
      </c>
      <c r="AX232" s="14" t="s">
        <v>75</v>
      </c>
      <c r="AY232" s="284" t="s">
        <v>160</v>
      </c>
    </row>
    <row r="233" s="14" customFormat="1">
      <c r="A233" s="14"/>
      <c r="B233" s="274"/>
      <c r="C233" s="275"/>
      <c r="D233" s="265" t="s">
        <v>169</v>
      </c>
      <c r="E233" s="276" t="s">
        <v>1</v>
      </c>
      <c r="F233" s="277" t="s">
        <v>738</v>
      </c>
      <c r="G233" s="275"/>
      <c r="H233" s="278">
        <v>-2.25</v>
      </c>
      <c r="I233" s="279"/>
      <c r="J233" s="275"/>
      <c r="K233" s="275"/>
      <c r="L233" s="280"/>
      <c r="M233" s="281"/>
      <c r="N233" s="282"/>
      <c r="O233" s="282"/>
      <c r="P233" s="282"/>
      <c r="Q233" s="282"/>
      <c r="R233" s="282"/>
      <c r="S233" s="282"/>
      <c r="T233" s="28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84" t="s">
        <v>169</v>
      </c>
      <c r="AU233" s="284" t="s">
        <v>84</v>
      </c>
      <c r="AV233" s="14" t="s">
        <v>84</v>
      </c>
      <c r="AW233" s="14" t="s">
        <v>30</v>
      </c>
      <c r="AX233" s="14" t="s">
        <v>75</v>
      </c>
      <c r="AY233" s="284" t="s">
        <v>160</v>
      </c>
    </row>
    <row r="234" s="16" customFormat="1">
      <c r="A234" s="16"/>
      <c r="B234" s="296"/>
      <c r="C234" s="297"/>
      <c r="D234" s="265" t="s">
        <v>169</v>
      </c>
      <c r="E234" s="298" t="s">
        <v>1</v>
      </c>
      <c r="F234" s="299" t="s">
        <v>208</v>
      </c>
      <c r="G234" s="297"/>
      <c r="H234" s="300">
        <v>-7.5</v>
      </c>
      <c r="I234" s="301"/>
      <c r="J234" s="297"/>
      <c r="K234" s="297"/>
      <c r="L234" s="302"/>
      <c r="M234" s="303"/>
      <c r="N234" s="304"/>
      <c r="O234" s="304"/>
      <c r="P234" s="304"/>
      <c r="Q234" s="304"/>
      <c r="R234" s="304"/>
      <c r="S234" s="304"/>
      <c r="T234" s="305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T234" s="306" t="s">
        <v>169</v>
      </c>
      <c r="AU234" s="306" t="s">
        <v>84</v>
      </c>
      <c r="AV234" s="16" t="s">
        <v>178</v>
      </c>
      <c r="AW234" s="16" t="s">
        <v>30</v>
      </c>
      <c r="AX234" s="16" t="s">
        <v>75</v>
      </c>
      <c r="AY234" s="306" t="s">
        <v>160</v>
      </c>
    </row>
    <row r="235" s="15" customFormat="1">
      <c r="A235" s="15"/>
      <c r="B235" s="285"/>
      <c r="C235" s="286"/>
      <c r="D235" s="265" t="s">
        <v>169</v>
      </c>
      <c r="E235" s="287" t="s">
        <v>1</v>
      </c>
      <c r="F235" s="288" t="s">
        <v>172</v>
      </c>
      <c r="G235" s="286"/>
      <c r="H235" s="289">
        <v>112.03</v>
      </c>
      <c r="I235" s="290"/>
      <c r="J235" s="286"/>
      <c r="K235" s="286"/>
      <c r="L235" s="291"/>
      <c r="M235" s="292"/>
      <c r="N235" s="293"/>
      <c r="O235" s="293"/>
      <c r="P235" s="293"/>
      <c r="Q235" s="293"/>
      <c r="R235" s="293"/>
      <c r="S235" s="293"/>
      <c r="T235" s="294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95" t="s">
        <v>169</v>
      </c>
      <c r="AU235" s="295" t="s">
        <v>84</v>
      </c>
      <c r="AV235" s="15" t="s">
        <v>167</v>
      </c>
      <c r="AW235" s="15" t="s">
        <v>30</v>
      </c>
      <c r="AX235" s="15" t="s">
        <v>82</v>
      </c>
      <c r="AY235" s="295" t="s">
        <v>160</v>
      </c>
    </row>
    <row r="236" s="2" customFormat="1" ht="37.8" customHeight="1">
      <c r="A236" s="41"/>
      <c r="B236" s="42"/>
      <c r="C236" s="251" t="s">
        <v>281</v>
      </c>
      <c r="D236" s="251" t="s">
        <v>162</v>
      </c>
      <c r="E236" s="252" t="s">
        <v>268</v>
      </c>
      <c r="F236" s="253" t="s">
        <v>269</v>
      </c>
      <c r="G236" s="254" t="s">
        <v>203</v>
      </c>
      <c r="H236" s="255">
        <v>2.25</v>
      </c>
      <c r="I236" s="256"/>
      <c r="J236" s="257">
        <f>ROUND(I236*H236,2)</f>
        <v>0</v>
      </c>
      <c r="K236" s="253" t="s">
        <v>166</v>
      </c>
      <c r="L236" s="44"/>
      <c r="M236" s="258" t="s">
        <v>1</v>
      </c>
      <c r="N236" s="259" t="s">
        <v>40</v>
      </c>
      <c r="O236" s="94"/>
      <c r="P236" s="260">
        <f>O236*H236</f>
        <v>0</v>
      </c>
      <c r="Q236" s="260">
        <v>0</v>
      </c>
      <c r="R236" s="260">
        <f>Q236*H236</f>
        <v>0</v>
      </c>
      <c r="S236" s="260">
        <v>0</v>
      </c>
      <c r="T236" s="261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62" t="s">
        <v>167</v>
      </c>
      <c r="AT236" s="262" t="s">
        <v>162</v>
      </c>
      <c r="AU236" s="262" t="s">
        <v>84</v>
      </c>
      <c r="AY236" s="18" t="s">
        <v>160</v>
      </c>
      <c r="BE236" s="154">
        <f>IF(N236="základní",J236,0)</f>
        <v>0</v>
      </c>
      <c r="BF236" s="154">
        <f>IF(N236="snížená",J236,0)</f>
        <v>0</v>
      </c>
      <c r="BG236" s="154">
        <f>IF(N236="zákl. přenesená",J236,0)</f>
        <v>0</v>
      </c>
      <c r="BH236" s="154">
        <f>IF(N236="sníž. přenesená",J236,0)</f>
        <v>0</v>
      </c>
      <c r="BI236" s="154">
        <f>IF(N236="nulová",J236,0)</f>
        <v>0</v>
      </c>
      <c r="BJ236" s="18" t="s">
        <v>82</v>
      </c>
      <c r="BK236" s="154">
        <f>ROUND(I236*H236,2)</f>
        <v>0</v>
      </c>
      <c r="BL236" s="18" t="s">
        <v>167</v>
      </c>
      <c r="BM236" s="262" t="s">
        <v>739</v>
      </c>
    </row>
    <row r="237" s="13" customFormat="1">
      <c r="A237" s="13"/>
      <c r="B237" s="263"/>
      <c r="C237" s="264"/>
      <c r="D237" s="265" t="s">
        <v>169</v>
      </c>
      <c r="E237" s="266" t="s">
        <v>1</v>
      </c>
      <c r="F237" s="267" t="s">
        <v>283</v>
      </c>
      <c r="G237" s="264"/>
      <c r="H237" s="266" t="s">
        <v>1</v>
      </c>
      <c r="I237" s="268"/>
      <c r="J237" s="264"/>
      <c r="K237" s="264"/>
      <c r="L237" s="269"/>
      <c r="M237" s="270"/>
      <c r="N237" s="271"/>
      <c r="O237" s="271"/>
      <c r="P237" s="271"/>
      <c r="Q237" s="271"/>
      <c r="R237" s="271"/>
      <c r="S237" s="271"/>
      <c r="T237" s="27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73" t="s">
        <v>169</v>
      </c>
      <c r="AU237" s="273" t="s">
        <v>84</v>
      </c>
      <c r="AV237" s="13" t="s">
        <v>82</v>
      </c>
      <c r="AW237" s="13" t="s">
        <v>30</v>
      </c>
      <c r="AX237" s="13" t="s">
        <v>75</v>
      </c>
      <c r="AY237" s="273" t="s">
        <v>160</v>
      </c>
    </row>
    <row r="238" s="13" customFormat="1">
      <c r="A238" s="13"/>
      <c r="B238" s="263"/>
      <c r="C238" s="264"/>
      <c r="D238" s="265" t="s">
        <v>169</v>
      </c>
      <c r="E238" s="266" t="s">
        <v>1</v>
      </c>
      <c r="F238" s="267" t="s">
        <v>170</v>
      </c>
      <c r="G238" s="264"/>
      <c r="H238" s="266" t="s">
        <v>1</v>
      </c>
      <c r="I238" s="268"/>
      <c r="J238" s="264"/>
      <c r="K238" s="264"/>
      <c r="L238" s="269"/>
      <c r="M238" s="270"/>
      <c r="N238" s="271"/>
      <c r="O238" s="271"/>
      <c r="P238" s="271"/>
      <c r="Q238" s="271"/>
      <c r="R238" s="271"/>
      <c r="S238" s="271"/>
      <c r="T238" s="27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73" t="s">
        <v>169</v>
      </c>
      <c r="AU238" s="273" t="s">
        <v>84</v>
      </c>
      <c r="AV238" s="13" t="s">
        <v>82</v>
      </c>
      <c r="AW238" s="13" t="s">
        <v>30</v>
      </c>
      <c r="AX238" s="13" t="s">
        <v>75</v>
      </c>
      <c r="AY238" s="273" t="s">
        <v>160</v>
      </c>
    </row>
    <row r="239" s="14" customFormat="1">
      <c r="A239" s="14"/>
      <c r="B239" s="274"/>
      <c r="C239" s="275"/>
      <c r="D239" s="265" t="s">
        <v>169</v>
      </c>
      <c r="E239" s="276" t="s">
        <v>1</v>
      </c>
      <c r="F239" s="277" t="s">
        <v>740</v>
      </c>
      <c r="G239" s="275"/>
      <c r="H239" s="278">
        <v>2.25</v>
      </c>
      <c r="I239" s="279"/>
      <c r="J239" s="275"/>
      <c r="K239" s="275"/>
      <c r="L239" s="280"/>
      <c r="M239" s="281"/>
      <c r="N239" s="282"/>
      <c r="O239" s="282"/>
      <c r="P239" s="282"/>
      <c r="Q239" s="282"/>
      <c r="R239" s="282"/>
      <c r="S239" s="282"/>
      <c r="T239" s="28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84" t="s">
        <v>169</v>
      </c>
      <c r="AU239" s="284" t="s">
        <v>84</v>
      </c>
      <c r="AV239" s="14" t="s">
        <v>84</v>
      </c>
      <c r="AW239" s="14" t="s">
        <v>30</v>
      </c>
      <c r="AX239" s="14" t="s">
        <v>75</v>
      </c>
      <c r="AY239" s="284" t="s">
        <v>160</v>
      </c>
    </row>
    <row r="240" s="15" customFormat="1">
      <c r="A240" s="15"/>
      <c r="B240" s="285"/>
      <c r="C240" s="286"/>
      <c r="D240" s="265" t="s">
        <v>169</v>
      </c>
      <c r="E240" s="287" t="s">
        <v>1</v>
      </c>
      <c r="F240" s="288" t="s">
        <v>172</v>
      </c>
      <c r="G240" s="286"/>
      <c r="H240" s="289">
        <v>2.25</v>
      </c>
      <c r="I240" s="290"/>
      <c r="J240" s="286"/>
      <c r="K240" s="286"/>
      <c r="L240" s="291"/>
      <c r="M240" s="292"/>
      <c r="N240" s="293"/>
      <c r="O240" s="293"/>
      <c r="P240" s="293"/>
      <c r="Q240" s="293"/>
      <c r="R240" s="293"/>
      <c r="S240" s="293"/>
      <c r="T240" s="294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95" t="s">
        <v>169</v>
      </c>
      <c r="AU240" s="295" t="s">
        <v>84</v>
      </c>
      <c r="AV240" s="15" t="s">
        <v>167</v>
      </c>
      <c r="AW240" s="15" t="s">
        <v>30</v>
      </c>
      <c r="AX240" s="15" t="s">
        <v>82</v>
      </c>
      <c r="AY240" s="295" t="s">
        <v>160</v>
      </c>
    </row>
    <row r="241" s="2" customFormat="1" ht="37.8" customHeight="1">
      <c r="A241" s="41"/>
      <c r="B241" s="42"/>
      <c r="C241" s="251" t="s">
        <v>285</v>
      </c>
      <c r="D241" s="251" t="s">
        <v>162</v>
      </c>
      <c r="E241" s="252" t="s">
        <v>268</v>
      </c>
      <c r="F241" s="253" t="s">
        <v>269</v>
      </c>
      <c r="G241" s="254" t="s">
        <v>203</v>
      </c>
      <c r="H241" s="255">
        <v>5.25</v>
      </c>
      <c r="I241" s="256"/>
      <c r="J241" s="257">
        <f>ROUND(I241*H241,2)</f>
        <v>0</v>
      </c>
      <c r="K241" s="253" t="s">
        <v>166</v>
      </c>
      <c r="L241" s="44"/>
      <c r="M241" s="258" t="s">
        <v>1</v>
      </c>
      <c r="N241" s="259" t="s">
        <v>40</v>
      </c>
      <c r="O241" s="94"/>
      <c r="P241" s="260">
        <f>O241*H241</f>
        <v>0</v>
      </c>
      <c r="Q241" s="260">
        <v>0</v>
      </c>
      <c r="R241" s="260">
        <f>Q241*H241</f>
        <v>0</v>
      </c>
      <c r="S241" s="260">
        <v>0</v>
      </c>
      <c r="T241" s="261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62" t="s">
        <v>167</v>
      </c>
      <c r="AT241" s="262" t="s">
        <v>162</v>
      </c>
      <c r="AU241" s="262" t="s">
        <v>84</v>
      </c>
      <c r="AY241" s="18" t="s">
        <v>160</v>
      </c>
      <c r="BE241" s="154">
        <f>IF(N241="základní",J241,0)</f>
        <v>0</v>
      </c>
      <c r="BF241" s="154">
        <f>IF(N241="snížená",J241,0)</f>
        <v>0</v>
      </c>
      <c r="BG241" s="154">
        <f>IF(N241="zákl. přenesená",J241,0)</f>
        <v>0</v>
      </c>
      <c r="BH241" s="154">
        <f>IF(N241="sníž. přenesená",J241,0)</f>
        <v>0</v>
      </c>
      <c r="BI241" s="154">
        <f>IF(N241="nulová",J241,0)</f>
        <v>0</v>
      </c>
      <c r="BJ241" s="18" t="s">
        <v>82</v>
      </c>
      <c r="BK241" s="154">
        <f>ROUND(I241*H241,2)</f>
        <v>0</v>
      </c>
      <c r="BL241" s="18" t="s">
        <v>167</v>
      </c>
      <c r="BM241" s="262" t="s">
        <v>741</v>
      </c>
    </row>
    <row r="242" s="13" customFormat="1">
      <c r="A242" s="13"/>
      <c r="B242" s="263"/>
      <c r="C242" s="264"/>
      <c r="D242" s="265" t="s">
        <v>169</v>
      </c>
      <c r="E242" s="266" t="s">
        <v>1</v>
      </c>
      <c r="F242" s="267" t="s">
        <v>287</v>
      </c>
      <c r="G242" s="264"/>
      <c r="H242" s="266" t="s">
        <v>1</v>
      </c>
      <c r="I242" s="268"/>
      <c r="J242" s="264"/>
      <c r="K242" s="264"/>
      <c r="L242" s="269"/>
      <c r="M242" s="270"/>
      <c r="N242" s="271"/>
      <c r="O242" s="271"/>
      <c r="P242" s="271"/>
      <c r="Q242" s="271"/>
      <c r="R242" s="271"/>
      <c r="S242" s="271"/>
      <c r="T242" s="27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73" t="s">
        <v>169</v>
      </c>
      <c r="AU242" s="273" t="s">
        <v>84</v>
      </c>
      <c r="AV242" s="13" t="s">
        <v>82</v>
      </c>
      <c r="AW242" s="13" t="s">
        <v>30</v>
      </c>
      <c r="AX242" s="13" t="s">
        <v>75</v>
      </c>
      <c r="AY242" s="273" t="s">
        <v>160</v>
      </c>
    </row>
    <row r="243" s="14" customFormat="1">
      <c r="A243" s="14"/>
      <c r="B243" s="274"/>
      <c r="C243" s="275"/>
      <c r="D243" s="265" t="s">
        <v>169</v>
      </c>
      <c r="E243" s="276" t="s">
        <v>1</v>
      </c>
      <c r="F243" s="277" t="s">
        <v>742</v>
      </c>
      <c r="G243" s="275"/>
      <c r="H243" s="278">
        <v>7.5</v>
      </c>
      <c r="I243" s="279"/>
      <c r="J243" s="275"/>
      <c r="K243" s="275"/>
      <c r="L243" s="280"/>
      <c r="M243" s="281"/>
      <c r="N243" s="282"/>
      <c r="O243" s="282"/>
      <c r="P243" s="282"/>
      <c r="Q243" s="282"/>
      <c r="R243" s="282"/>
      <c r="S243" s="282"/>
      <c r="T243" s="283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84" t="s">
        <v>169</v>
      </c>
      <c r="AU243" s="284" t="s">
        <v>84</v>
      </c>
      <c r="AV243" s="14" t="s">
        <v>84</v>
      </c>
      <c r="AW243" s="14" t="s">
        <v>30</v>
      </c>
      <c r="AX243" s="14" t="s">
        <v>75</v>
      </c>
      <c r="AY243" s="284" t="s">
        <v>160</v>
      </c>
    </row>
    <row r="244" s="13" customFormat="1">
      <c r="A244" s="13"/>
      <c r="B244" s="263"/>
      <c r="C244" s="264"/>
      <c r="D244" s="265" t="s">
        <v>169</v>
      </c>
      <c r="E244" s="266" t="s">
        <v>1</v>
      </c>
      <c r="F244" s="267" t="s">
        <v>289</v>
      </c>
      <c r="G244" s="264"/>
      <c r="H244" s="266" t="s">
        <v>1</v>
      </c>
      <c r="I244" s="268"/>
      <c r="J244" s="264"/>
      <c r="K244" s="264"/>
      <c r="L244" s="269"/>
      <c r="M244" s="270"/>
      <c r="N244" s="271"/>
      <c r="O244" s="271"/>
      <c r="P244" s="271"/>
      <c r="Q244" s="271"/>
      <c r="R244" s="271"/>
      <c r="S244" s="271"/>
      <c r="T244" s="27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73" t="s">
        <v>169</v>
      </c>
      <c r="AU244" s="273" t="s">
        <v>84</v>
      </c>
      <c r="AV244" s="13" t="s">
        <v>82</v>
      </c>
      <c r="AW244" s="13" t="s">
        <v>30</v>
      </c>
      <c r="AX244" s="13" t="s">
        <v>75</v>
      </c>
      <c r="AY244" s="273" t="s">
        <v>160</v>
      </c>
    </row>
    <row r="245" s="13" customFormat="1">
      <c r="A245" s="13"/>
      <c r="B245" s="263"/>
      <c r="C245" s="264"/>
      <c r="D245" s="265" t="s">
        <v>169</v>
      </c>
      <c r="E245" s="266" t="s">
        <v>1</v>
      </c>
      <c r="F245" s="267" t="s">
        <v>283</v>
      </c>
      <c r="G245" s="264"/>
      <c r="H245" s="266" t="s">
        <v>1</v>
      </c>
      <c r="I245" s="268"/>
      <c r="J245" s="264"/>
      <c r="K245" s="264"/>
      <c r="L245" s="269"/>
      <c r="M245" s="270"/>
      <c r="N245" s="271"/>
      <c r="O245" s="271"/>
      <c r="P245" s="271"/>
      <c r="Q245" s="271"/>
      <c r="R245" s="271"/>
      <c r="S245" s="271"/>
      <c r="T245" s="27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73" t="s">
        <v>169</v>
      </c>
      <c r="AU245" s="273" t="s">
        <v>84</v>
      </c>
      <c r="AV245" s="13" t="s">
        <v>82</v>
      </c>
      <c r="AW245" s="13" t="s">
        <v>30</v>
      </c>
      <c r="AX245" s="13" t="s">
        <v>75</v>
      </c>
      <c r="AY245" s="273" t="s">
        <v>160</v>
      </c>
    </row>
    <row r="246" s="13" customFormat="1">
      <c r="A246" s="13"/>
      <c r="B246" s="263"/>
      <c r="C246" s="264"/>
      <c r="D246" s="265" t="s">
        <v>169</v>
      </c>
      <c r="E246" s="266" t="s">
        <v>1</v>
      </c>
      <c r="F246" s="267" t="s">
        <v>170</v>
      </c>
      <c r="G246" s="264"/>
      <c r="H246" s="266" t="s">
        <v>1</v>
      </c>
      <c r="I246" s="268"/>
      <c r="J246" s="264"/>
      <c r="K246" s="264"/>
      <c r="L246" s="269"/>
      <c r="M246" s="270"/>
      <c r="N246" s="271"/>
      <c r="O246" s="271"/>
      <c r="P246" s="271"/>
      <c r="Q246" s="271"/>
      <c r="R246" s="271"/>
      <c r="S246" s="271"/>
      <c r="T246" s="27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73" t="s">
        <v>169</v>
      </c>
      <c r="AU246" s="273" t="s">
        <v>84</v>
      </c>
      <c r="AV246" s="13" t="s">
        <v>82</v>
      </c>
      <c r="AW246" s="13" t="s">
        <v>30</v>
      </c>
      <c r="AX246" s="13" t="s">
        <v>75</v>
      </c>
      <c r="AY246" s="273" t="s">
        <v>160</v>
      </c>
    </row>
    <row r="247" s="14" customFormat="1">
      <c r="A247" s="14"/>
      <c r="B247" s="274"/>
      <c r="C247" s="275"/>
      <c r="D247" s="265" t="s">
        <v>169</v>
      </c>
      <c r="E247" s="276" t="s">
        <v>1</v>
      </c>
      <c r="F247" s="277" t="s">
        <v>743</v>
      </c>
      <c r="G247" s="275"/>
      <c r="H247" s="278">
        <v>-2.25</v>
      </c>
      <c r="I247" s="279"/>
      <c r="J247" s="275"/>
      <c r="K247" s="275"/>
      <c r="L247" s="280"/>
      <c r="M247" s="281"/>
      <c r="N247" s="282"/>
      <c r="O247" s="282"/>
      <c r="P247" s="282"/>
      <c r="Q247" s="282"/>
      <c r="R247" s="282"/>
      <c r="S247" s="282"/>
      <c r="T247" s="28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84" t="s">
        <v>169</v>
      </c>
      <c r="AU247" s="284" t="s">
        <v>84</v>
      </c>
      <c r="AV247" s="14" t="s">
        <v>84</v>
      </c>
      <c r="AW247" s="14" t="s">
        <v>30</v>
      </c>
      <c r="AX247" s="14" t="s">
        <v>75</v>
      </c>
      <c r="AY247" s="284" t="s">
        <v>160</v>
      </c>
    </row>
    <row r="248" s="15" customFormat="1">
      <c r="A248" s="15"/>
      <c r="B248" s="285"/>
      <c r="C248" s="286"/>
      <c r="D248" s="265" t="s">
        <v>169</v>
      </c>
      <c r="E248" s="287" t="s">
        <v>1</v>
      </c>
      <c r="F248" s="288" t="s">
        <v>172</v>
      </c>
      <c r="G248" s="286"/>
      <c r="H248" s="289">
        <v>5.25</v>
      </c>
      <c r="I248" s="290"/>
      <c r="J248" s="286"/>
      <c r="K248" s="286"/>
      <c r="L248" s="291"/>
      <c r="M248" s="292"/>
      <c r="N248" s="293"/>
      <c r="O248" s="293"/>
      <c r="P248" s="293"/>
      <c r="Q248" s="293"/>
      <c r="R248" s="293"/>
      <c r="S248" s="293"/>
      <c r="T248" s="294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95" t="s">
        <v>169</v>
      </c>
      <c r="AU248" s="295" t="s">
        <v>84</v>
      </c>
      <c r="AV248" s="15" t="s">
        <v>167</v>
      </c>
      <c r="AW248" s="15" t="s">
        <v>30</v>
      </c>
      <c r="AX248" s="15" t="s">
        <v>82</v>
      </c>
      <c r="AY248" s="295" t="s">
        <v>160</v>
      </c>
    </row>
    <row r="249" s="2" customFormat="1" ht="14.4" customHeight="1">
      <c r="A249" s="41"/>
      <c r="B249" s="42"/>
      <c r="C249" s="307" t="s">
        <v>290</v>
      </c>
      <c r="D249" s="307" t="s">
        <v>291</v>
      </c>
      <c r="E249" s="308" t="s">
        <v>292</v>
      </c>
      <c r="F249" s="309" t="s">
        <v>293</v>
      </c>
      <c r="G249" s="310" t="s">
        <v>260</v>
      </c>
      <c r="H249" s="311">
        <v>10.5</v>
      </c>
      <c r="I249" s="312"/>
      <c r="J249" s="313">
        <f>ROUND(I249*H249,2)</f>
        <v>0</v>
      </c>
      <c r="K249" s="309" t="s">
        <v>166</v>
      </c>
      <c r="L249" s="314"/>
      <c r="M249" s="315" t="s">
        <v>1</v>
      </c>
      <c r="N249" s="316" t="s">
        <v>40</v>
      </c>
      <c r="O249" s="94"/>
      <c r="P249" s="260">
        <f>O249*H249</f>
        <v>0</v>
      </c>
      <c r="Q249" s="260">
        <v>0</v>
      </c>
      <c r="R249" s="260">
        <f>Q249*H249</f>
        <v>0</v>
      </c>
      <c r="S249" s="260">
        <v>0</v>
      </c>
      <c r="T249" s="261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62" t="s">
        <v>221</v>
      </c>
      <c r="AT249" s="262" t="s">
        <v>291</v>
      </c>
      <c r="AU249" s="262" t="s">
        <v>84</v>
      </c>
      <c r="AY249" s="18" t="s">
        <v>160</v>
      </c>
      <c r="BE249" s="154">
        <f>IF(N249="základní",J249,0)</f>
        <v>0</v>
      </c>
      <c r="BF249" s="154">
        <f>IF(N249="snížená",J249,0)</f>
        <v>0</v>
      </c>
      <c r="BG249" s="154">
        <f>IF(N249="zákl. přenesená",J249,0)</f>
        <v>0</v>
      </c>
      <c r="BH249" s="154">
        <f>IF(N249="sníž. přenesená",J249,0)</f>
        <v>0</v>
      </c>
      <c r="BI249" s="154">
        <f>IF(N249="nulová",J249,0)</f>
        <v>0</v>
      </c>
      <c r="BJ249" s="18" t="s">
        <v>82</v>
      </c>
      <c r="BK249" s="154">
        <f>ROUND(I249*H249,2)</f>
        <v>0</v>
      </c>
      <c r="BL249" s="18" t="s">
        <v>167</v>
      </c>
      <c r="BM249" s="262" t="s">
        <v>744</v>
      </c>
    </row>
    <row r="250" s="14" customFormat="1">
      <c r="A250" s="14"/>
      <c r="B250" s="274"/>
      <c r="C250" s="275"/>
      <c r="D250" s="265" t="s">
        <v>169</v>
      </c>
      <c r="E250" s="275"/>
      <c r="F250" s="277" t="s">
        <v>745</v>
      </c>
      <c r="G250" s="275"/>
      <c r="H250" s="278">
        <v>10.5</v>
      </c>
      <c r="I250" s="279"/>
      <c r="J250" s="275"/>
      <c r="K250" s="275"/>
      <c r="L250" s="280"/>
      <c r="M250" s="281"/>
      <c r="N250" s="282"/>
      <c r="O250" s="282"/>
      <c r="P250" s="282"/>
      <c r="Q250" s="282"/>
      <c r="R250" s="282"/>
      <c r="S250" s="282"/>
      <c r="T250" s="28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84" t="s">
        <v>169</v>
      </c>
      <c r="AU250" s="284" t="s">
        <v>84</v>
      </c>
      <c r="AV250" s="14" t="s">
        <v>84</v>
      </c>
      <c r="AW250" s="14" t="s">
        <v>4</v>
      </c>
      <c r="AX250" s="14" t="s">
        <v>82</v>
      </c>
      <c r="AY250" s="284" t="s">
        <v>160</v>
      </c>
    </row>
    <row r="251" s="2" customFormat="1" ht="62.7" customHeight="1">
      <c r="A251" s="41"/>
      <c r="B251" s="42"/>
      <c r="C251" s="251" t="s">
        <v>296</v>
      </c>
      <c r="D251" s="251" t="s">
        <v>162</v>
      </c>
      <c r="E251" s="252" t="s">
        <v>297</v>
      </c>
      <c r="F251" s="253" t="s">
        <v>298</v>
      </c>
      <c r="G251" s="254" t="s">
        <v>203</v>
      </c>
      <c r="H251" s="255">
        <v>41.969999999999999</v>
      </c>
      <c r="I251" s="256"/>
      <c r="J251" s="257">
        <f>ROUND(I251*H251,2)</f>
        <v>0</v>
      </c>
      <c r="K251" s="253" t="s">
        <v>166</v>
      </c>
      <c r="L251" s="44"/>
      <c r="M251" s="258" t="s">
        <v>1</v>
      </c>
      <c r="N251" s="259" t="s">
        <v>40</v>
      </c>
      <c r="O251" s="94"/>
      <c r="P251" s="260">
        <f>O251*H251</f>
        <v>0</v>
      </c>
      <c r="Q251" s="260">
        <v>0</v>
      </c>
      <c r="R251" s="260">
        <f>Q251*H251</f>
        <v>0</v>
      </c>
      <c r="S251" s="260">
        <v>0</v>
      </c>
      <c r="T251" s="261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62" t="s">
        <v>167</v>
      </c>
      <c r="AT251" s="262" t="s">
        <v>162</v>
      </c>
      <c r="AU251" s="262" t="s">
        <v>84</v>
      </c>
      <c r="AY251" s="18" t="s">
        <v>160</v>
      </c>
      <c r="BE251" s="154">
        <f>IF(N251="základní",J251,0)</f>
        <v>0</v>
      </c>
      <c r="BF251" s="154">
        <f>IF(N251="snížená",J251,0)</f>
        <v>0</v>
      </c>
      <c r="BG251" s="154">
        <f>IF(N251="zákl. přenesená",J251,0)</f>
        <v>0</v>
      </c>
      <c r="BH251" s="154">
        <f>IF(N251="sníž. přenesená",J251,0)</f>
        <v>0</v>
      </c>
      <c r="BI251" s="154">
        <f>IF(N251="nulová",J251,0)</f>
        <v>0</v>
      </c>
      <c r="BJ251" s="18" t="s">
        <v>82</v>
      </c>
      <c r="BK251" s="154">
        <f>ROUND(I251*H251,2)</f>
        <v>0</v>
      </c>
      <c r="BL251" s="18" t="s">
        <v>167</v>
      </c>
      <c r="BM251" s="262" t="s">
        <v>746</v>
      </c>
    </row>
    <row r="252" s="14" customFormat="1">
      <c r="A252" s="14"/>
      <c r="B252" s="274"/>
      <c r="C252" s="275"/>
      <c r="D252" s="265" t="s">
        <v>169</v>
      </c>
      <c r="E252" s="276" t="s">
        <v>1</v>
      </c>
      <c r="F252" s="277" t="s">
        <v>747</v>
      </c>
      <c r="G252" s="275"/>
      <c r="H252" s="278">
        <v>8.9100000000000001</v>
      </c>
      <c r="I252" s="279"/>
      <c r="J252" s="275"/>
      <c r="K252" s="275"/>
      <c r="L252" s="280"/>
      <c r="M252" s="281"/>
      <c r="N252" s="282"/>
      <c r="O252" s="282"/>
      <c r="P252" s="282"/>
      <c r="Q252" s="282"/>
      <c r="R252" s="282"/>
      <c r="S252" s="282"/>
      <c r="T252" s="28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84" t="s">
        <v>169</v>
      </c>
      <c r="AU252" s="284" t="s">
        <v>84</v>
      </c>
      <c r="AV252" s="14" t="s">
        <v>84</v>
      </c>
      <c r="AW252" s="14" t="s">
        <v>30</v>
      </c>
      <c r="AX252" s="14" t="s">
        <v>75</v>
      </c>
      <c r="AY252" s="284" t="s">
        <v>160</v>
      </c>
    </row>
    <row r="253" s="14" customFormat="1">
      <c r="A253" s="14"/>
      <c r="B253" s="274"/>
      <c r="C253" s="275"/>
      <c r="D253" s="265" t="s">
        <v>169</v>
      </c>
      <c r="E253" s="276" t="s">
        <v>1</v>
      </c>
      <c r="F253" s="277" t="s">
        <v>748</v>
      </c>
      <c r="G253" s="275"/>
      <c r="H253" s="278">
        <v>36.299999999999997</v>
      </c>
      <c r="I253" s="279"/>
      <c r="J253" s="275"/>
      <c r="K253" s="275"/>
      <c r="L253" s="280"/>
      <c r="M253" s="281"/>
      <c r="N253" s="282"/>
      <c r="O253" s="282"/>
      <c r="P253" s="282"/>
      <c r="Q253" s="282"/>
      <c r="R253" s="282"/>
      <c r="S253" s="282"/>
      <c r="T253" s="28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84" t="s">
        <v>169</v>
      </c>
      <c r="AU253" s="284" t="s">
        <v>84</v>
      </c>
      <c r="AV253" s="14" t="s">
        <v>84</v>
      </c>
      <c r="AW253" s="14" t="s">
        <v>30</v>
      </c>
      <c r="AX253" s="14" t="s">
        <v>75</v>
      </c>
      <c r="AY253" s="284" t="s">
        <v>160</v>
      </c>
    </row>
    <row r="254" s="14" customFormat="1">
      <c r="A254" s="14"/>
      <c r="B254" s="274"/>
      <c r="C254" s="275"/>
      <c r="D254" s="265" t="s">
        <v>169</v>
      </c>
      <c r="E254" s="276" t="s">
        <v>1</v>
      </c>
      <c r="F254" s="277" t="s">
        <v>749</v>
      </c>
      <c r="G254" s="275"/>
      <c r="H254" s="278">
        <v>-3.2400000000000002</v>
      </c>
      <c r="I254" s="279"/>
      <c r="J254" s="275"/>
      <c r="K254" s="275"/>
      <c r="L254" s="280"/>
      <c r="M254" s="281"/>
      <c r="N254" s="282"/>
      <c r="O254" s="282"/>
      <c r="P254" s="282"/>
      <c r="Q254" s="282"/>
      <c r="R254" s="282"/>
      <c r="S254" s="282"/>
      <c r="T254" s="28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84" t="s">
        <v>169</v>
      </c>
      <c r="AU254" s="284" t="s">
        <v>84</v>
      </c>
      <c r="AV254" s="14" t="s">
        <v>84</v>
      </c>
      <c r="AW254" s="14" t="s">
        <v>30</v>
      </c>
      <c r="AX254" s="14" t="s">
        <v>75</v>
      </c>
      <c r="AY254" s="284" t="s">
        <v>160</v>
      </c>
    </row>
    <row r="255" s="15" customFormat="1">
      <c r="A255" s="15"/>
      <c r="B255" s="285"/>
      <c r="C255" s="286"/>
      <c r="D255" s="265" t="s">
        <v>169</v>
      </c>
      <c r="E255" s="287" t="s">
        <v>1</v>
      </c>
      <c r="F255" s="288" t="s">
        <v>172</v>
      </c>
      <c r="G255" s="286"/>
      <c r="H255" s="289">
        <v>41.969999999999999</v>
      </c>
      <c r="I255" s="290"/>
      <c r="J255" s="286"/>
      <c r="K255" s="286"/>
      <c r="L255" s="291"/>
      <c r="M255" s="292"/>
      <c r="N255" s="293"/>
      <c r="O255" s="293"/>
      <c r="P255" s="293"/>
      <c r="Q255" s="293"/>
      <c r="R255" s="293"/>
      <c r="S255" s="293"/>
      <c r="T255" s="294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95" t="s">
        <v>169</v>
      </c>
      <c r="AU255" s="295" t="s">
        <v>84</v>
      </c>
      <c r="AV255" s="15" t="s">
        <v>167</v>
      </c>
      <c r="AW255" s="15" t="s">
        <v>30</v>
      </c>
      <c r="AX255" s="15" t="s">
        <v>82</v>
      </c>
      <c r="AY255" s="295" t="s">
        <v>160</v>
      </c>
    </row>
    <row r="256" s="2" customFormat="1" ht="14.4" customHeight="1">
      <c r="A256" s="41"/>
      <c r="B256" s="42"/>
      <c r="C256" s="307" t="s">
        <v>7</v>
      </c>
      <c r="D256" s="307" t="s">
        <v>291</v>
      </c>
      <c r="E256" s="308" t="s">
        <v>302</v>
      </c>
      <c r="F256" s="309" t="s">
        <v>303</v>
      </c>
      <c r="G256" s="310" t="s">
        <v>260</v>
      </c>
      <c r="H256" s="311">
        <v>83.939999999999998</v>
      </c>
      <c r="I256" s="312"/>
      <c r="J256" s="313">
        <f>ROUND(I256*H256,2)</f>
        <v>0</v>
      </c>
      <c r="K256" s="309" t="s">
        <v>166</v>
      </c>
      <c r="L256" s="314"/>
      <c r="M256" s="315" t="s">
        <v>1</v>
      </c>
      <c r="N256" s="316" t="s">
        <v>40</v>
      </c>
      <c r="O256" s="94"/>
      <c r="P256" s="260">
        <f>O256*H256</f>
        <v>0</v>
      </c>
      <c r="Q256" s="260">
        <v>0</v>
      </c>
      <c r="R256" s="260">
        <f>Q256*H256</f>
        <v>0</v>
      </c>
      <c r="S256" s="260">
        <v>0</v>
      </c>
      <c r="T256" s="261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62" t="s">
        <v>221</v>
      </c>
      <c r="AT256" s="262" t="s">
        <v>291</v>
      </c>
      <c r="AU256" s="262" t="s">
        <v>84</v>
      </c>
      <c r="AY256" s="18" t="s">
        <v>160</v>
      </c>
      <c r="BE256" s="154">
        <f>IF(N256="základní",J256,0)</f>
        <v>0</v>
      </c>
      <c r="BF256" s="154">
        <f>IF(N256="snížená",J256,0)</f>
        <v>0</v>
      </c>
      <c r="BG256" s="154">
        <f>IF(N256="zákl. přenesená",J256,0)</f>
        <v>0</v>
      </c>
      <c r="BH256" s="154">
        <f>IF(N256="sníž. přenesená",J256,0)</f>
        <v>0</v>
      </c>
      <c r="BI256" s="154">
        <f>IF(N256="nulová",J256,0)</f>
        <v>0</v>
      </c>
      <c r="BJ256" s="18" t="s">
        <v>82</v>
      </c>
      <c r="BK256" s="154">
        <f>ROUND(I256*H256,2)</f>
        <v>0</v>
      </c>
      <c r="BL256" s="18" t="s">
        <v>167</v>
      </c>
      <c r="BM256" s="262" t="s">
        <v>750</v>
      </c>
    </row>
    <row r="257" s="14" customFormat="1">
      <c r="A257" s="14"/>
      <c r="B257" s="274"/>
      <c r="C257" s="275"/>
      <c r="D257" s="265" t="s">
        <v>169</v>
      </c>
      <c r="E257" s="275"/>
      <c r="F257" s="277" t="s">
        <v>751</v>
      </c>
      <c r="G257" s="275"/>
      <c r="H257" s="278">
        <v>83.939999999999998</v>
      </c>
      <c r="I257" s="279"/>
      <c r="J257" s="275"/>
      <c r="K257" s="275"/>
      <c r="L257" s="280"/>
      <c r="M257" s="281"/>
      <c r="N257" s="282"/>
      <c r="O257" s="282"/>
      <c r="P257" s="282"/>
      <c r="Q257" s="282"/>
      <c r="R257" s="282"/>
      <c r="S257" s="282"/>
      <c r="T257" s="28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84" t="s">
        <v>169</v>
      </c>
      <c r="AU257" s="284" t="s">
        <v>84</v>
      </c>
      <c r="AV257" s="14" t="s">
        <v>84</v>
      </c>
      <c r="AW257" s="14" t="s">
        <v>4</v>
      </c>
      <c r="AX257" s="14" t="s">
        <v>82</v>
      </c>
      <c r="AY257" s="284" t="s">
        <v>160</v>
      </c>
    </row>
    <row r="258" s="2" customFormat="1" ht="37.8" customHeight="1">
      <c r="A258" s="41"/>
      <c r="B258" s="42"/>
      <c r="C258" s="251" t="s">
        <v>306</v>
      </c>
      <c r="D258" s="251" t="s">
        <v>162</v>
      </c>
      <c r="E258" s="252" t="s">
        <v>307</v>
      </c>
      <c r="F258" s="253" t="s">
        <v>308</v>
      </c>
      <c r="G258" s="254" t="s">
        <v>165</v>
      </c>
      <c r="H258" s="255">
        <v>92.200000000000003</v>
      </c>
      <c r="I258" s="256"/>
      <c r="J258" s="257">
        <f>ROUND(I258*H258,2)</f>
        <v>0</v>
      </c>
      <c r="K258" s="253" t="s">
        <v>166</v>
      </c>
      <c r="L258" s="44"/>
      <c r="M258" s="258" t="s">
        <v>1</v>
      </c>
      <c r="N258" s="259" t="s">
        <v>40</v>
      </c>
      <c r="O258" s="94"/>
      <c r="P258" s="260">
        <f>O258*H258</f>
        <v>0</v>
      </c>
      <c r="Q258" s="260">
        <v>0</v>
      </c>
      <c r="R258" s="260">
        <f>Q258*H258</f>
        <v>0</v>
      </c>
      <c r="S258" s="260">
        <v>0</v>
      </c>
      <c r="T258" s="261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62" t="s">
        <v>167</v>
      </c>
      <c r="AT258" s="262" t="s">
        <v>162</v>
      </c>
      <c r="AU258" s="262" t="s">
        <v>84</v>
      </c>
      <c r="AY258" s="18" t="s">
        <v>160</v>
      </c>
      <c r="BE258" s="154">
        <f>IF(N258="základní",J258,0)</f>
        <v>0</v>
      </c>
      <c r="BF258" s="154">
        <f>IF(N258="snížená",J258,0)</f>
        <v>0</v>
      </c>
      <c r="BG258" s="154">
        <f>IF(N258="zákl. přenesená",J258,0)</f>
        <v>0</v>
      </c>
      <c r="BH258" s="154">
        <f>IF(N258="sníž. přenesená",J258,0)</f>
        <v>0</v>
      </c>
      <c r="BI258" s="154">
        <f>IF(N258="nulová",J258,0)</f>
        <v>0</v>
      </c>
      <c r="BJ258" s="18" t="s">
        <v>82</v>
      </c>
      <c r="BK258" s="154">
        <f>ROUND(I258*H258,2)</f>
        <v>0</v>
      </c>
      <c r="BL258" s="18" t="s">
        <v>167</v>
      </c>
      <c r="BM258" s="262" t="s">
        <v>752</v>
      </c>
    </row>
    <row r="259" s="13" customFormat="1">
      <c r="A259" s="13"/>
      <c r="B259" s="263"/>
      <c r="C259" s="264"/>
      <c r="D259" s="265" t="s">
        <v>169</v>
      </c>
      <c r="E259" s="266" t="s">
        <v>1</v>
      </c>
      <c r="F259" s="267" t="s">
        <v>310</v>
      </c>
      <c r="G259" s="264"/>
      <c r="H259" s="266" t="s">
        <v>1</v>
      </c>
      <c r="I259" s="268"/>
      <c r="J259" s="264"/>
      <c r="K259" s="264"/>
      <c r="L259" s="269"/>
      <c r="M259" s="270"/>
      <c r="N259" s="271"/>
      <c r="O259" s="271"/>
      <c r="P259" s="271"/>
      <c r="Q259" s="271"/>
      <c r="R259" s="271"/>
      <c r="S259" s="271"/>
      <c r="T259" s="27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73" t="s">
        <v>169</v>
      </c>
      <c r="AU259" s="273" t="s">
        <v>84</v>
      </c>
      <c r="AV259" s="13" t="s">
        <v>82</v>
      </c>
      <c r="AW259" s="13" t="s">
        <v>30</v>
      </c>
      <c r="AX259" s="13" t="s">
        <v>75</v>
      </c>
      <c r="AY259" s="273" t="s">
        <v>160</v>
      </c>
    </row>
    <row r="260" s="14" customFormat="1">
      <c r="A260" s="14"/>
      <c r="B260" s="274"/>
      <c r="C260" s="275"/>
      <c r="D260" s="265" t="s">
        <v>169</v>
      </c>
      <c r="E260" s="276" t="s">
        <v>1</v>
      </c>
      <c r="F260" s="277" t="s">
        <v>699</v>
      </c>
      <c r="G260" s="275"/>
      <c r="H260" s="278">
        <v>29.699999999999999</v>
      </c>
      <c r="I260" s="279"/>
      <c r="J260" s="275"/>
      <c r="K260" s="275"/>
      <c r="L260" s="280"/>
      <c r="M260" s="281"/>
      <c r="N260" s="282"/>
      <c r="O260" s="282"/>
      <c r="P260" s="282"/>
      <c r="Q260" s="282"/>
      <c r="R260" s="282"/>
      <c r="S260" s="282"/>
      <c r="T260" s="283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84" t="s">
        <v>169</v>
      </c>
      <c r="AU260" s="284" t="s">
        <v>84</v>
      </c>
      <c r="AV260" s="14" t="s">
        <v>84</v>
      </c>
      <c r="AW260" s="14" t="s">
        <v>30</v>
      </c>
      <c r="AX260" s="14" t="s">
        <v>75</v>
      </c>
      <c r="AY260" s="284" t="s">
        <v>160</v>
      </c>
    </row>
    <row r="261" s="14" customFormat="1">
      <c r="A261" s="14"/>
      <c r="B261" s="274"/>
      <c r="C261" s="275"/>
      <c r="D261" s="265" t="s">
        <v>169</v>
      </c>
      <c r="E261" s="276" t="s">
        <v>1</v>
      </c>
      <c r="F261" s="277" t="s">
        <v>700</v>
      </c>
      <c r="G261" s="275"/>
      <c r="H261" s="278">
        <v>58.5</v>
      </c>
      <c r="I261" s="279"/>
      <c r="J261" s="275"/>
      <c r="K261" s="275"/>
      <c r="L261" s="280"/>
      <c r="M261" s="281"/>
      <c r="N261" s="282"/>
      <c r="O261" s="282"/>
      <c r="P261" s="282"/>
      <c r="Q261" s="282"/>
      <c r="R261" s="282"/>
      <c r="S261" s="282"/>
      <c r="T261" s="28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84" t="s">
        <v>169</v>
      </c>
      <c r="AU261" s="284" t="s">
        <v>84</v>
      </c>
      <c r="AV261" s="14" t="s">
        <v>84</v>
      </c>
      <c r="AW261" s="14" t="s">
        <v>30</v>
      </c>
      <c r="AX261" s="14" t="s">
        <v>75</v>
      </c>
      <c r="AY261" s="284" t="s">
        <v>160</v>
      </c>
    </row>
    <row r="262" s="14" customFormat="1">
      <c r="A262" s="14"/>
      <c r="B262" s="274"/>
      <c r="C262" s="275"/>
      <c r="D262" s="265" t="s">
        <v>169</v>
      </c>
      <c r="E262" s="276" t="s">
        <v>1</v>
      </c>
      <c r="F262" s="277" t="s">
        <v>701</v>
      </c>
      <c r="G262" s="275"/>
      <c r="H262" s="278">
        <v>4</v>
      </c>
      <c r="I262" s="279"/>
      <c r="J262" s="275"/>
      <c r="K262" s="275"/>
      <c r="L262" s="280"/>
      <c r="M262" s="281"/>
      <c r="N262" s="282"/>
      <c r="O262" s="282"/>
      <c r="P262" s="282"/>
      <c r="Q262" s="282"/>
      <c r="R262" s="282"/>
      <c r="S262" s="282"/>
      <c r="T262" s="283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84" t="s">
        <v>169</v>
      </c>
      <c r="AU262" s="284" t="s">
        <v>84</v>
      </c>
      <c r="AV262" s="14" t="s">
        <v>84</v>
      </c>
      <c r="AW262" s="14" t="s">
        <v>30</v>
      </c>
      <c r="AX262" s="14" t="s">
        <v>75</v>
      </c>
      <c r="AY262" s="284" t="s">
        <v>160</v>
      </c>
    </row>
    <row r="263" s="15" customFormat="1">
      <c r="A263" s="15"/>
      <c r="B263" s="285"/>
      <c r="C263" s="286"/>
      <c r="D263" s="265" t="s">
        <v>169</v>
      </c>
      <c r="E263" s="287" t="s">
        <v>1</v>
      </c>
      <c r="F263" s="288" t="s">
        <v>172</v>
      </c>
      <c r="G263" s="286"/>
      <c r="H263" s="289">
        <v>92.200000000000003</v>
      </c>
      <c r="I263" s="290"/>
      <c r="J263" s="286"/>
      <c r="K263" s="286"/>
      <c r="L263" s="291"/>
      <c r="M263" s="292"/>
      <c r="N263" s="293"/>
      <c r="O263" s="293"/>
      <c r="P263" s="293"/>
      <c r="Q263" s="293"/>
      <c r="R263" s="293"/>
      <c r="S263" s="293"/>
      <c r="T263" s="294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95" t="s">
        <v>169</v>
      </c>
      <c r="AU263" s="295" t="s">
        <v>84</v>
      </c>
      <c r="AV263" s="15" t="s">
        <v>167</v>
      </c>
      <c r="AW263" s="15" t="s">
        <v>30</v>
      </c>
      <c r="AX263" s="15" t="s">
        <v>82</v>
      </c>
      <c r="AY263" s="295" t="s">
        <v>160</v>
      </c>
    </row>
    <row r="264" s="2" customFormat="1" ht="37.8" customHeight="1">
      <c r="A264" s="41"/>
      <c r="B264" s="42"/>
      <c r="C264" s="251" t="s">
        <v>312</v>
      </c>
      <c r="D264" s="251" t="s">
        <v>162</v>
      </c>
      <c r="E264" s="252" t="s">
        <v>313</v>
      </c>
      <c r="F264" s="253" t="s">
        <v>314</v>
      </c>
      <c r="G264" s="254" t="s">
        <v>165</v>
      </c>
      <c r="H264" s="255">
        <v>92.200000000000003</v>
      </c>
      <c r="I264" s="256"/>
      <c r="J264" s="257">
        <f>ROUND(I264*H264,2)</f>
        <v>0</v>
      </c>
      <c r="K264" s="253" t="s">
        <v>166</v>
      </c>
      <c r="L264" s="44"/>
      <c r="M264" s="258" t="s">
        <v>1</v>
      </c>
      <c r="N264" s="259" t="s">
        <v>40</v>
      </c>
      <c r="O264" s="94"/>
      <c r="P264" s="260">
        <f>O264*H264</f>
        <v>0</v>
      </c>
      <c r="Q264" s="260">
        <v>0</v>
      </c>
      <c r="R264" s="260">
        <f>Q264*H264</f>
        <v>0</v>
      </c>
      <c r="S264" s="260">
        <v>0</v>
      </c>
      <c r="T264" s="261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62" t="s">
        <v>167</v>
      </c>
      <c r="AT264" s="262" t="s">
        <v>162</v>
      </c>
      <c r="AU264" s="262" t="s">
        <v>84</v>
      </c>
      <c r="AY264" s="18" t="s">
        <v>160</v>
      </c>
      <c r="BE264" s="154">
        <f>IF(N264="základní",J264,0)</f>
        <v>0</v>
      </c>
      <c r="BF264" s="154">
        <f>IF(N264="snížená",J264,0)</f>
        <v>0</v>
      </c>
      <c r="BG264" s="154">
        <f>IF(N264="zákl. přenesená",J264,0)</f>
        <v>0</v>
      </c>
      <c r="BH264" s="154">
        <f>IF(N264="sníž. přenesená",J264,0)</f>
        <v>0</v>
      </c>
      <c r="BI264" s="154">
        <f>IF(N264="nulová",J264,0)</f>
        <v>0</v>
      </c>
      <c r="BJ264" s="18" t="s">
        <v>82</v>
      </c>
      <c r="BK264" s="154">
        <f>ROUND(I264*H264,2)</f>
        <v>0</v>
      </c>
      <c r="BL264" s="18" t="s">
        <v>167</v>
      </c>
      <c r="BM264" s="262" t="s">
        <v>753</v>
      </c>
    </row>
    <row r="265" s="13" customFormat="1">
      <c r="A265" s="13"/>
      <c r="B265" s="263"/>
      <c r="C265" s="264"/>
      <c r="D265" s="265" t="s">
        <v>169</v>
      </c>
      <c r="E265" s="266" t="s">
        <v>1</v>
      </c>
      <c r="F265" s="267" t="s">
        <v>310</v>
      </c>
      <c r="G265" s="264"/>
      <c r="H265" s="266" t="s">
        <v>1</v>
      </c>
      <c r="I265" s="268"/>
      <c r="J265" s="264"/>
      <c r="K265" s="264"/>
      <c r="L265" s="269"/>
      <c r="M265" s="270"/>
      <c r="N265" s="271"/>
      <c r="O265" s="271"/>
      <c r="P265" s="271"/>
      <c r="Q265" s="271"/>
      <c r="R265" s="271"/>
      <c r="S265" s="271"/>
      <c r="T265" s="27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73" t="s">
        <v>169</v>
      </c>
      <c r="AU265" s="273" t="s">
        <v>84</v>
      </c>
      <c r="AV265" s="13" t="s">
        <v>82</v>
      </c>
      <c r="AW265" s="13" t="s">
        <v>30</v>
      </c>
      <c r="AX265" s="13" t="s">
        <v>75</v>
      </c>
      <c r="AY265" s="273" t="s">
        <v>160</v>
      </c>
    </row>
    <row r="266" s="14" customFormat="1">
      <c r="A266" s="14"/>
      <c r="B266" s="274"/>
      <c r="C266" s="275"/>
      <c r="D266" s="265" t="s">
        <v>169</v>
      </c>
      <c r="E266" s="276" t="s">
        <v>1</v>
      </c>
      <c r="F266" s="277" t="s">
        <v>699</v>
      </c>
      <c r="G266" s="275"/>
      <c r="H266" s="278">
        <v>29.699999999999999</v>
      </c>
      <c r="I266" s="279"/>
      <c r="J266" s="275"/>
      <c r="K266" s="275"/>
      <c r="L266" s="280"/>
      <c r="M266" s="281"/>
      <c r="N266" s="282"/>
      <c r="O266" s="282"/>
      <c r="P266" s="282"/>
      <c r="Q266" s="282"/>
      <c r="R266" s="282"/>
      <c r="S266" s="282"/>
      <c r="T266" s="283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84" t="s">
        <v>169</v>
      </c>
      <c r="AU266" s="284" t="s">
        <v>84</v>
      </c>
      <c r="AV266" s="14" t="s">
        <v>84</v>
      </c>
      <c r="AW266" s="14" t="s">
        <v>30</v>
      </c>
      <c r="AX266" s="14" t="s">
        <v>75</v>
      </c>
      <c r="AY266" s="284" t="s">
        <v>160</v>
      </c>
    </row>
    <row r="267" s="14" customFormat="1">
      <c r="A267" s="14"/>
      <c r="B267" s="274"/>
      <c r="C267" s="275"/>
      <c r="D267" s="265" t="s">
        <v>169</v>
      </c>
      <c r="E267" s="276" t="s">
        <v>1</v>
      </c>
      <c r="F267" s="277" t="s">
        <v>700</v>
      </c>
      <c r="G267" s="275"/>
      <c r="H267" s="278">
        <v>58.5</v>
      </c>
      <c r="I267" s="279"/>
      <c r="J267" s="275"/>
      <c r="K267" s="275"/>
      <c r="L267" s="280"/>
      <c r="M267" s="281"/>
      <c r="N267" s="282"/>
      <c r="O267" s="282"/>
      <c r="P267" s="282"/>
      <c r="Q267" s="282"/>
      <c r="R267" s="282"/>
      <c r="S267" s="282"/>
      <c r="T267" s="28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84" t="s">
        <v>169</v>
      </c>
      <c r="AU267" s="284" t="s">
        <v>84</v>
      </c>
      <c r="AV267" s="14" t="s">
        <v>84</v>
      </c>
      <c r="AW267" s="14" t="s">
        <v>30</v>
      </c>
      <c r="AX267" s="14" t="s">
        <v>75</v>
      </c>
      <c r="AY267" s="284" t="s">
        <v>160</v>
      </c>
    </row>
    <row r="268" s="14" customFormat="1">
      <c r="A268" s="14"/>
      <c r="B268" s="274"/>
      <c r="C268" s="275"/>
      <c r="D268" s="265" t="s">
        <v>169</v>
      </c>
      <c r="E268" s="276" t="s">
        <v>1</v>
      </c>
      <c r="F268" s="277" t="s">
        <v>701</v>
      </c>
      <c r="G268" s="275"/>
      <c r="H268" s="278">
        <v>4</v>
      </c>
      <c r="I268" s="279"/>
      <c r="J268" s="275"/>
      <c r="K268" s="275"/>
      <c r="L268" s="280"/>
      <c r="M268" s="281"/>
      <c r="N268" s="282"/>
      <c r="O268" s="282"/>
      <c r="P268" s="282"/>
      <c r="Q268" s="282"/>
      <c r="R268" s="282"/>
      <c r="S268" s="282"/>
      <c r="T268" s="283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84" t="s">
        <v>169</v>
      </c>
      <c r="AU268" s="284" t="s">
        <v>84</v>
      </c>
      <c r="AV268" s="14" t="s">
        <v>84</v>
      </c>
      <c r="AW268" s="14" t="s">
        <v>30</v>
      </c>
      <c r="AX268" s="14" t="s">
        <v>75</v>
      </c>
      <c r="AY268" s="284" t="s">
        <v>160</v>
      </c>
    </row>
    <row r="269" s="15" customFormat="1">
      <c r="A269" s="15"/>
      <c r="B269" s="285"/>
      <c r="C269" s="286"/>
      <c r="D269" s="265" t="s">
        <v>169</v>
      </c>
      <c r="E269" s="287" t="s">
        <v>1</v>
      </c>
      <c r="F269" s="288" t="s">
        <v>172</v>
      </c>
      <c r="G269" s="286"/>
      <c r="H269" s="289">
        <v>92.200000000000003</v>
      </c>
      <c r="I269" s="290"/>
      <c r="J269" s="286"/>
      <c r="K269" s="286"/>
      <c r="L269" s="291"/>
      <c r="M269" s="292"/>
      <c r="N269" s="293"/>
      <c r="O269" s="293"/>
      <c r="P269" s="293"/>
      <c r="Q269" s="293"/>
      <c r="R269" s="293"/>
      <c r="S269" s="293"/>
      <c r="T269" s="294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95" t="s">
        <v>169</v>
      </c>
      <c r="AU269" s="295" t="s">
        <v>84</v>
      </c>
      <c r="AV269" s="15" t="s">
        <v>167</v>
      </c>
      <c r="AW269" s="15" t="s">
        <v>30</v>
      </c>
      <c r="AX269" s="15" t="s">
        <v>82</v>
      </c>
      <c r="AY269" s="295" t="s">
        <v>160</v>
      </c>
    </row>
    <row r="270" s="2" customFormat="1" ht="14.4" customHeight="1">
      <c r="A270" s="41"/>
      <c r="B270" s="42"/>
      <c r="C270" s="307" t="s">
        <v>316</v>
      </c>
      <c r="D270" s="307" t="s">
        <v>291</v>
      </c>
      <c r="E270" s="308" t="s">
        <v>317</v>
      </c>
      <c r="F270" s="309" t="s">
        <v>318</v>
      </c>
      <c r="G270" s="310" t="s">
        <v>319</v>
      </c>
      <c r="H270" s="311">
        <v>2.3029999999999999</v>
      </c>
      <c r="I270" s="312"/>
      <c r="J270" s="313">
        <f>ROUND(I270*H270,2)</f>
        <v>0</v>
      </c>
      <c r="K270" s="309" t="s">
        <v>166</v>
      </c>
      <c r="L270" s="314"/>
      <c r="M270" s="315" t="s">
        <v>1</v>
      </c>
      <c r="N270" s="316" t="s">
        <v>40</v>
      </c>
      <c r="O270" s="94"/>
      <c r="P270" s="260">
        <f>O270*H270</f>
        <v>0</v>
      </c>
      <c r="Q270" s="260">
        <v>0.001</v>
      </c>
      <c r="R270" s="260">
        <f>Q270*H270</f>
        <v>0.0023029999999999999</v>
      </c>
      <c r="S270" s="260">
        <v>0</v>
      </c>
      <c r="T270" s="261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62" t="s">
        <v>221</v>
      </c>
      <c r="AT270" s="262" t="s">
        <v>291</v>
      </c>
      <c r="AU270" s="262" t="s">
        <v>84</v>
      </c>
      <c r="AY270" s="18" t="s">
        <v>160</v>
      </c>
      <c r="BE270" s="154">
        <f>IF(N270="základní",J270,0)</f>
        <v>0</v>
      </c>
      <c r="BF270" s="154">
        <f>IF(N270="snížená",J270,0)</f>
        <v>0</v>
      </c>
      <c r="BG270" s="154">
        <f>IF(N270="zákl. přenesená",J270,0)</f>
        <v>0</v>
      </c>
      <c r="BH270" s="154">
        <f>IF(N270="sníž. přenesená",J270,0)</f>
        <v>0</v>
      </c>
      <c r="BI270" s="154">
        <f>IF(N270="nulová",J270,0)</f>
        <v>0</v>
      </c>
      <c r="BJ270" s="18" t="s">
        <v>82</v>
      </c>
      <c r="BK270" s="154">
        <f>ROUND(I270*H270,2)</f>
        <v>0</v>
      </c>
      <c r="BL270" s="18" t="s">
        <v>167</v>
      </c>
      <c r="BM270" s="262" t="s">
        <v>754</v>
      </c>
    </row>
    <row r="271" s="14" customFormat="1">
      <c r="A271" s="14"/>
      <c r="B271" s="274"/>
      <c r="C271" s="275"/>
      <c r="D271" s="265" t="s">
        <v>169</v>
      </c>
      <c r="E271" s="275"/>
      <c r="F271" s="277" t="s">
        <v>755</v>
      </c>
      <c r="G271" s="275"/>
      <c r="H271" s="278">
        <v>2.3029999999999999</v>
      </c>
      <c r="I271" s="279"/>
      <c r="J271" s="275"/>
      <c r="K271" s="275"/>
      <c r="L271" s="280"/>
      <c r="M271" s="281"/>
      <c r="N271" s="282"/>
      <c r="O271" s="282"/>
      <c r="P271" s="282"/>
      <c r="Q271" s="282"/>
      <c r="R271" s="282"/>
      <c r="S271" s="282"/>
      <c r="T271" s="283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84" t="s">
        <v>169</v>
      </c>
      <c r="AU271" s="284" t="s">
        <v>84</v>
      </c>
      <c r="AV271" s="14" t="s">
        <v>84</v>
      </c>
      <c r="AW271" s="14" t="s">
        <v>4</v>
      </c>
      <c r="AX271" s="14" t="s">
        <v>82</v>
      </c>
      <c r="AY271" s="284" t="s">
        <v>160</v>
      </c>
    </row>
    <row r="272" s="12" customFormat="1" ht="22.8" customHeight="1">
      <c r="A272" s="12"/>
      <c r="B272" s="235"/>
      <c r="C272" s="236"/>
      <c r="D272" s="237" t="s">
        <v>74</v>
      </c>
      <c r="E272" s="249" t="s">
        <v>178</v>
      </c>
      <c r="F272" s="249" t="s">
        <v>322</v>
      </c>
      <c r="G272" s="236"/>
      <c r="H272" s="236"/>
      <c r="I272" s="239"/>
      <c r="J272" s="250">
        <f>BK272</f>
        <v>0</v>
      </c>
      <c r="K272" s="236"/>
      <c r="L272" s="241"/>
      <c r="M272" s="242"/>
      <c r="N272" s="243"/>
      <c r="O272" s="243"/>
      <c r="P272" s="244">
        <f>SUM(P273:P278)</f>
        <v>0</v>
      </c>
      <c r="Q272" s="243"/>
      <c r="R272" s="244">
        <f>SUM(R273:R278)</f>
        <v>0.17488799999999999</v>
      </c>
      <c r="S272" s="243"/>
      <c r="T272" s="245">
        <f>SUM(T273:T278)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46" t="s">
        <v>82</v>
      </c>
      <c r="AT272" s="247" t="s">
        <v>74</v>
      </c>
      <c r="AU272" s="247" t="s">
        <v>82</v>
      </c>
      <c r="AY272" s="246" t="s">
        <v>160</v>
      </c>
      <c r="BK272" s="248">
        <f>SUM(BK273:BK278)</f>
        <v>0</v>
      </c>
    </row>
    <row r="273" s="2" customFormat="1" ht="37.8" customHeight="1">
      <c r="A273" s="41"/>
      <c r="B273" s="42"/>
      <c r="C273" s="251" t="s">
        <v>323</v>
      </c>
      <c r="D273" s="251" t="s">
        <v>162</v>
      </c>
      <c r="E273" s="252" t="s">
        <v>324</v>
      </c>
      <c r="F273" s="253" t="s">
        <v>325</v>
      </c>
      <c r="G273" s="254" t="s">
        <v>326</v>
      </c>
      <c r="H273" s="255">
        <v>1</v>
      </c>
      <c r="I273" s="256"/>
      <c r="J273" s="257">
        <f>ROUND(I273*H273,2)</f>
        <v>0</v>
      </c>
      <c r="K273" s="253" t="s">
        <v>1</v>
      </c>
      <c r="L273" s="44"/>
      <c r="M273" s="258" t="s">
        <v>1</v>
      </c>
      <c r="N273" s="259" t="s">
        <v>40</v>
      </c>
      <c r="O273" s="94"/>
      <c r="P273" s="260">
        <f>O273*H273</f>
        <v>0</v>
      </c>
      <c r="Q273" s="260">
        <v>0.17488799999999999</v>
      </c>
      <c r="R273" s="260">
        <f>Q273*H273</f>
        <v>0.17488799999999999</v>
      </c>
      <c r="S273" s="260">
        <v>0</v>
      </c>
      <c r="T273" s="261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62" t="s">
        <v>167</v>
      </c>
      <c r="AT273" s="262" t="s">
        <v>162</v>
      </c>
      <c r="AU273" s="262" t="s">
        <v>84</v>
      </c>
      <c r="AY273" s="18" t="s">
        <v>160</v>
      </c>
      <c r="BE273" s="154">
        <f>IF(N273="základní",J273,0)</f>
        <v>0</v>
      </c>
      <c r="BF273" s="154">
        <f>IF(N273="snížená",J273,0)</f>
        <v>0</v>
      </c>
      <c r="BG273" s="154">
        <f>IF(N273="zákl. přenesená",J273,0)</f>
        <v>0</v>
      </c>
      <c r="BH273" s="154">
        <f>IF(N273="sníž. přenesená",J273,0)</f>
        <v>0</v>
      </c>
      <c r="BI273" s="154">
        <f>IF(N273="nulová",J273,0)</f>
        <v>0</v>
      </c>
      <c r="BJ273" s="18" t="s">
        <v>82</v>
      </c>
      <c r="BK273" s="154">
        <f>ROUND(I273*H273,2)</f>
        <v>0</v>
      </c>
      <c r="BL273" s="18" t="s">
        <v>167</v>
      </c>
      <c r="BM273" s="262" t="s">
        <v>756</v>
      </c>
    </row>
    <row r="274" s="14" customFormat="1">
      <c r="A274" s="14"/>
      <c r="B274" s="274"/>
      <c r="C274" s="275"/>
      <c r="D274" s="265" t="s">
        <v>169</v>
      </c>
      <c r="E274" s="276" t="s">
        <v>1</v>
      </c>
      <c r="F274" s="277" t="s">
        <v>757</v>
      </c>
      <c r="G274" s="275"/>
      <c r="H274" s="278">
        <v>1</v>
      </c>
      <c r="I274" s="279"/>
      <c r="J274" s="275"/>
      <c r="K274" s="275"/>
      <c r="L274" s="280"/>
      <c r="M274" s="281"/>
      <c r="N274" s="282"/>
      <c r="O274" s="282"/>
      <c r="P274" s="282"/>
      <c r="Q274" s="282"/>
      <c r="R274" s="282"/>
      <c r="S274" s="282"/>
      <c r="T274" s="283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84" t="s">
        <v>169</v>
      </c>
      <c r="AU274" s="284" t="s">
        <v>84</v>
      </c>
      <c r="AV274" s="14" t="s">
        <v>84</v>
      </c>
      <c r="AW274" s="14" t="s">
        <v>30</v>
      </c>
      <c r="AX274" s="14" t="s">
        <v>75</v>
      </c>
      <c r="AY274" s="284" t="s">
        <v>160</v>
      </c>
    </row>
    <row r="275" s="15" customFormat="1">
      <c r="A275" s="15"/>
      <c r="B275" s="285"/>
      <c r="C275" s="286"/>
      <c r="D275" s="265" t="s">
        <v>169</v>
      </c>
      <c r="E275" s="287" t="s">
        <v>1</v>
      </c>
      <c r="F275" s="288" t="s">
        <v>172</v>
      </c>
      <c r="G275" s="286"/>
      <c r="H275" s="289">
        <v>1</v>
      </c>
      <c r="I275" s="290"/>
      <c r="J275" s="286"/>
      <c r="K275" s="286"/>
      <c r="L275" s="291"/>
      <c r="M275" s="292"/>
      <c r="N275" s="293"/>
      <c r="O275" s="293"/>
      <c r="P275" s="293"/>
      <c r="Q275" s="293"/>
      <c r="R275" s="293"/>
      <c r="S275" s="293"/>
      <c r="T275" s="294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95" t="s">
        <v>169</v>
      </c>
      <c r="AU275" s="295" t="s">
        <v>84</v>
      </c>
      <c r="AV275" s="15" t="s">
        <v>167</v>
      </c>
      <c r="AW275" s="15" t="s">
        <v>30</v>
      </c>
      <c r="AX275" s="15" t="s">
        <v>82</v>
      </c>
      <c r="AY275" s="295" t="s">
        <v>160</v>
      </c>
    </row>
    <row r="276" s="2" customFormat="1" ht="14.4" customHeight="1">
      <c r="A276" s="41"/>
      <c r="B276" s="42"/>
      <c r="C276" s="307" t="s">
        <v>329</v>
      </c>
      <c r="D276" s="307" t="s">
        <v>291</v>
      </c>
      <c r="E276" s="308" t="s">
        <v>758</v>
      </c>
      <c r="F276" s="309" t="s">
        <v>759</v>
      </c>
      <c r="G276" s="310" t="s">
        <v>326</v>
      </c>
      <c r="H276" s="311">
        <v>1</v>
      </c>
      <c r="I276" s="312"/>
      <c r="J276" s="313">
        <f>ROUND(I276*H276,2)</f>
        <v>0</v>
      </c>
      <c r="K276" s="309" t="s">
        <v>1</v>
      </c>
      <c r="L276" s="314"/>
      <c r="M276" s="315" t="s">
        <v>1</v>
      </c>
      <c r="N276" s="316" t="s">
        <v>40</v>
      </c>
      <c r="O276" s="94"/>
      <c r="P276" s="260">
        <f>O276*H276</f>
        <v>0</v>
      </c>
      <c r="Q276" s="260">
        <v>0</v>
      </c>
      <c r="R276" s="260">
        <f>Q276*H276</f>
        <v>0</v>
      </c>
      <c r="S276" s="260">
        <v>0</v>
      </c>
      <c r="T276" s="261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62" t="s">
        <v>221</v>
      </c>
      <c r="AT276" s="262" t="s">
        <v>291</v>
      </c>
      <c r="AU276" s="262" t="s">
        <v>84</v>
      </c>
      <c r="AY276" s="18" t="s">
        <v>160</v>
      </c>
      <c r="BE276" s="154">
        <f>IF(N276="základní",J276,0)</f>
        <v>0</v>
      </c>
      <c r="BF276" s="154">
        <f>IF(N276="snížená",J276,0)</f>
        <v>0</v>
      </c>
      <c r="BG276" s="154">
        <f>IF(N276="zákl. přenesená",J276,0)</f>
        <v>0</v>
      </c>
      <c r="BH276" s="154">
        <f>IF(N276="sníž. přenesená",J276,0)</f>
        <v>0</v>
      </c>
      <c r="BI276" s="154">
        <f>IF(N276="nulová",J276,0)</f>
        <v>0</v>
      </c>
      <c r="BJ276" s="18" t="s">
        <v>82</v>
      </c>
      <c r="BK276" s="154">
        <f>ROUND(I276*H276,2)</f>
        <v>0</v>
      </c>
      <c r="BL276" s="18" t="s">
        <v>167</v>
      </c>
      <c r="BM276" s="262" t="s">
        <v>760</v>
      </c>
    </row>
    <row r="277" s="14" customFormat="1">
      <c r="A277" s="14"/>
      <c r="B277" s="274"/>
      <c r="C277" s="275"/>
      <c r="D277" s="265" t="s">
        <v>169</v>
      </c>
      <c r="E277" s="276" t="s">
        <v>1</v>
      </c>
      <c r="F277" s="277" t="s">
        <v>757</v>
      </c>
      <c r="G277" s="275"/>
      <c r="H277" s="278">
        <v>1</v>
      </c>
      <c r="I277" s="279"/>
      <c r="J277" s="275"/>
      <c r="K277" s="275"/>
      <c r="L277" s="280"/>
      <c r="M277" s="281"/>
      <c r="N277" s="282"/>
      <c r="O277" s="282"/>
      <c r="P277" s="282"/>
      <c r="Q277" s="282"/>
      <c r="R277" s="282"/>
      <c r="S277" s="282"/>
      <c r="T277" s="28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84" t="s">
        <v>169</v>
      </c>
      <c r="AU277" s="284" t="s">
        <v>84</v>
      </c>
      <c r="AV277" s="14" t="s">
        <v>84</v>
      </c>
      <c r="AW277" s="14" t="s">
        <v>30</v>
      </c>
      <c r="AX277" s="14" t="s">
        <v>75</v>
      </c>
      <c r="AY277" s="284" t="s">
        <v>160</v>
      </c>
    </row>
    <row r="278" s="15" customFormat="1">
      <c r="A278" s="15"/>
      <c r="B278" s="285"/>
      <c r="C278" s="286"/>
      <c r="D278" s="265" t="s">
        <v>169</v>
      </c>
      <c r="E278" s="287" t="s">
        <v>1</v>
      </c>
      <c r="F278" s="288" t="s">
        <v>172</v>
      </c>
      <c r="G278" s="286"/>
      <c r="H278" s="289">
        <v>1</v>
      </c>
      <c r="I278" s="290"/>
      <c r="J278" s="286"/>
      <c r="K278" s="286"/>
      <c r="L278" s="291"/>
      <c r="M278" s="292"/>
      <c r="N278" s="293"/>
      <c r="O278" s="293"/>
      <c r="P278" s="293"/>
      <c r="Q278" s="293"/>
      <c r="R278" s="293"/>
      <c r="S278" s="293"/>
      <c r="T278" s="294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95" t="s">
        <v>169</v>
      </c>
      <c r="AU278" s="295" t="s">
        <v>84</v>
      </c>
      <c r="AV278" s="15" t="s">
        <v>167</v>
      </c>
      <c r="AW278" s="15" t="s">
        <v>30</v>
      </c>
      <c r="AX278" s="15" t="s">
        <v>82</v>
      </c>
      <c r="AY278" s="295" t="s">
        <v>160</v>
      </c>
    </row>
    <row r="279" s="12" customFormat="1" ht="22.8" customHeight="1">
      <c r="A279" s="12"/>
      <c r="B279" s="235"/>
      <c r="C279" s="236"/>
      <c r="D279" s="237" t="s">
        <v>74</v>
      </c>
      <c r="E279" s="249" t="s">
        <v>167</v>
      </c>
      <c r="F279" s="249" t="s">
        <v>333</v>
      </c>
      <c r="G279" s="236"/>
      <c r="H279" s="236"/>
      <c r="I279" s="239"/>
      <c r="J279" s="250">
        <f>BK279</f>
        <v>0</v>
      </c>
      <c r="K279" s="236"/>
      <c r="L279" s="241"/>
      <c r="M279" s="242"/>
      <c r="N279" s="243"/>
      <c r="O279" s="243"/>
      <c r="P279" s="244">
        <f>SUM(P280:P296)</f>
        <v>0</v>
      </c>
      <c r="Q279" s="243"/>
      <c r="R279" s="244">
        <f>SUM(R280:R296)</f>
        <v>0.20480000000000001</v>
      </c>
      <c r="S279" s="243"/>
      <c r="T279" s="245">
        <f>SUM(T280:T296)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46" t="s">
        <v>82</v>
      </c>
      <c r="AT279" s="247" t="s">
        <v>74</v>
      </c>
      <c r="AU279" s="247" t="s">
        <v>82</v>
      </c>
      <c r="AY279" s="246" t="s">
        <v>160</v>
      </c>
      <c r="BK279" s="248">
        <f>SUM(BK280:BK296)</f>
        <v>0</v>
      </c>
    </row>
    <row r="280" s="2" customFormat="1" ht="24.15" customHeight="1">
      <c r="A280" s="41"/>
      <c r="B280" s="42"/>
      <c r="C280" s="251" t="s">
        <v>334</v>
      </c>
      <c r="D280" s="251" t="s">
        <v>162</v>
      </c>
      <c r="E280" s="252" t="s">
        <v>335</v>
      </c>
      <c r="F280" s="253" t="s">
        <v>336</v>
      </c>
      <c r="G280" s="254" t="s">
        <v>203</v>
      </c>
      <c r="H280" s="255">
        <v>11.385</v>
      </c>
      <c r="I280" s="256"/>
      <c r="J280" s="257">
        <f>ROUND(I280*H280,2)</f>
        <v>0</v>
      </c>
      <c r="K280" s="253" t="s">
        <v>166</v>
      </c>
      <c r="L280" s="44"/>
      <c r="M280" s="258" t="s">
        <v>1</v>
      </c>
      <c r="N280" s="259" t="s">
        <v>40</v>
      </c>
      <c r="O280" s="94"/>
      <c r="P280" s="260">
        <f>O280*H280</f>
        <v>0</v>
      </c>
      <c r="Q280" s="260">
        <v>0</v>
      </c>
      <c r="R280" s="260">
        <f>Q280*H280</f>
        <v>0</v>
      </c>
      <c r="S280" s="260">
        <v>0</v>
      </c>
      <c r="T280" s="261">
        <f>S280*H280</f>
        <v>0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R280" s="262" t="s">
        <v>167</v>
      </c>
      <c r="AT280" s="262" t="s">
        <v>162</v>
      </c>
      <c r="AU280" s="262" t="s">
        <v>84</v>
      </c>
      <c r="AY280" s="18" t="s">
        <v>160</v>
      </c>
      <c r="BE280" s="154">
        <f>IF(N280="základní",J280,0)</f>
        <v>0</v>
      </c>
      <c r="BF280" s="154">
        <f>IF(N280="snížená",J280,0)</f>
        <v>0</v>
      </c>
      <c r="BG280" s="154">
        <f>IF(N280="zákl. přenesená",J280,0)</f>
        <v>0</v>
      </c>
      <c r="BH280" s="154">
        <f>IF(N280="sníž. přenesená",J280,0)</f>
        <v>0</v>
      </c>
      <c r="BI280" s="154">
        <f>IF(N280="nulová",J280,0)</f>
        <v>0</v>
      </c>
      <c r="BJ280" s="18" t="s">
        <v>82</v>
      </c>
      <c r="BK280" s="154">
        <f>ROUND(I280*H280,2)</f>
        <v>0</v>
      </c>
      <c r="BL280" s="18" t="s">
        <v>167</v>
      </c>
      <c r="BM280" s="262" t="s">
        <v>761</v>
      </c>
    </row>
    <row r="281" s="14" customFormat="1">
      <c r="A281" s="14"/>
      <c r="B281" s="274"/>
      <c r="C281" s="275"/>
      <c r="D281" s="265" t="s">
        <v>169</v>
      </c>
      <c r="E281" s="276" t="s">
        <v>1</v>
      </c>
      <c r="F281" s="277" t="s">
        <v>762</v>
      </c>
      <c r="G281" s="275"/>
      <c r="H281" s="278">
        <v>1.4850000000000001</v>
      </c>
      <c r="I281" s="279"/>
      <c r="J281" s="275"/>
      <c r="K281" s="275"/>
      <c r="L281" s="280"/>
      <c r="M281" s="281"/>
      <c r="N281" s="282"/>
      <c r="O281" s="282"/>
      <c r="P281" s="282"/>
      <c r="Q281" s="282"/>
      <c r="R281" s="282"/>
      <c r="S281" s="282"/>
      <c r="T281" s="283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84" t="s">
        <v>169</v>
      </c>
      <c r="AU281" s="284" t="s">
        <v>84</v>
      </c>
      <c r="AV281" s="14" t="s">
        <v>84</v>
      </c>
      <c r="AW281" s="14" t="s">
        <v>30</v>
      </c>
      <c r="AX281" s="14" t="s">
        <v>75</v>
      </c>
      <c r="AY281" s="284" t="s">
        <v>160</v>
      </c>
    </row>
    <row r="282" s="14" customFormat="1">
      <c r="A282" s="14"/>
      <c r="B282" s="274"/>
      <c r="C282" s="275"/>
      <c r="D282" s="265" t="s">
        <v>169</v>
      </c>
      <c r="E282" s="276" t="s">
        <v>1</v>
      </c>
      <c r="F282" s="277" t="s">
        <v>763</v>
      </c>
      <c r="G282" s="275"/>
      <c r="H282" s="278">
        <v>9.9000000000000004</v>
      </c>
      <c r="I282" s="279"/>
      <c r="J282" s="275"/>
      <c r="K282" s="275"/>
      <c r="L282" s="280"/>
      <c r="M282" s="281"/>
      <c r="N282" s="282"/>
      <c r="O282" s="282"/>
      <c r="P282" s="282"/>
      <c r="Q282" s="282"/>
      <c r="R282" s="282"/>
      <c r="S282" s="282"/>
      <c r="T282" s="283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84" t="s">
        <v>169</v>
      </c>
      <c r="AU282" s="284" t="s">
        <v>84</v>
      </c>
      <c r="AV282" s="14" t="s">
        <v>84</v>
      </c>
      <c r="AW282" s="14" t="s">
        <v>30</v>
      </c>
      <c r="AX282" s="14" t="s">
        <v>75</v>
      </c>
      <c r="AY282" s="284" t="s">
        <v>160</v>
      </c>
    </row>
    <row r="283" s="15" customFormat="1">
      <c r="A283" s="15"/>
      <c r="B283" s="285"/>
      <c r="C283" s="286"/>
      <c r="D283" s="265" t="s">
        <v>169</v>
      </c>
      <c r="E283" s="287" t="s">
        <v>1</v>
      </c>
      <c r="F283" s="288" t="s">
        <v>172</v>
      </c>
      <c r="G283" s="286"/>
      <c r="H283" s="289">
        <v>11.385</v>
      </c>
      <c r="I283" s="290"/>
      <c r="J283" s="286"/>
      <c r="K283" s="286"/>
      <c r="L283" s="291"/>
      <c r="M283" s="292"/>
      <c r="N283" s="293"/>
      <c r="O283" s="293"/>
      <c r="P283" s="293"/>
      <c r="Q283" s="293"/>
      <c r="R283" s="293"/>
      <c r="S283" s="293"/>
      <c r="T283" s="294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95" t="s">
        <v>169</v>
      </c>
      <c r="AU283" s="295" t="s">
        <v>84</v>
      </c>
      <c r="AV283" s="15" t="s">
        <v>167</v>
      </c>
      <c r="AW283" s="15" t="s">
        <v>30</v>
      </c>
      <c r="AX283" s="15" t="s">
        <v>82</v>
      </c>
      <c r="AY283" s="295" t="s">
        <v>160</v>
      </c>
    </row>
    <row r="284" s="2" customFormat="1" ht="24.15" customHeight="1">
      <c r="A284" s="41"/>
      <c r="B284" s="42"/>
      <c r="C284" s="251" t="s">
        <v>342</v>
      </c>
      <c r="D284" s="251" t="s">
        <v>162</v>
      </c>
      <c r="E284" s="252" t="s">
        <v>764</v>
      </c>
      <c r="F284" s="253" t="s">
        <v>765</v>
      </c>
      <c r="G284" s="254" t="s">
        <v>326</v>
      </c>
      <c r="H284" s="255">
        <v>3</v>
      </c>
      <c r="I284" s="256"/>
      <c r="J284" s="257">
        <f>ROUND(I284*H284,2)</f>
        <v>0</v>
      </c>
      <c r="K284" s="253" t="s">
        <v>166</v>
      </c>
      <c r="L284" s="44"/>
      <c r="M284" s="258" t="s">
        <v>1</v>
      </c>
      <c r="N284" s="259" t="s">
        <v>40</v>
      </c>
      <c r="O284" s="94"/>
      <c r="P284" s="260">
        <f>O284*H284</f>
        <v>0</v>
      </c>
      <c r="Q284" s="260">
        <v>0.0066</v>
      </c>
      <c r="R284" s="260">
        <f>Q284*H284</f>
        <v>0.019799999999999998</v>
      </c>
      <c r="S284" s="260">
        <v>0</v>
      </c>
      <c r="T284" s="261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62" t="s">
        <v>167</v>
      </c>
      <c r="AT284" s="262" t="s">
        <v>162</v>
      </c>
      <c r="AU284" s="262" t="s">
        <v>84</v>
      </c>
      <c r="AY284" s="18" t="s">
        <v>160</v>
      </c>
      <c r="BE284" s="154">
        <f>IF(N284="základní",J284,0)</f>
        <v>0</v>
      </c>
      <c r="BF284" s="154">
        <f>IF(N284="snížená",J284,0)</f>
        <v>0</v>
      </c>
      <c r="BG284" s="154">
        <f>IF(N284="zákl. přenesená",J284,0)</f>
        <v>0</v>
      </c>
      <c r="BH284" s="154">
        <f>IF(N284="sníž. přenesená",J284,0)</f>
        <v>0</v>
      </c>
      <c r="BI284" s="154">
        <f>IF(N284="nulová",J284,0)</f>
        <v>0</v>
      </c>
      <c r="BJ284" s="18" t="s">
        <v>82</v>
      </c>
      <c r="BK284" s="154">
        <f>ROUND(I284*H284,2)</f>
        <v>0</v>
      </c>
      <c r="BL284" s="18" t="s">
        <v>167</v>
      </c>
      <c r="BM284" s="262" t="s">
        <v>766</v>
      </c>
    </row>
    <row r="285" s="14" customFormat="1">
      <c r="A285" s="14"/>
      <c r="B285" s="274"/>
      <c r="C285" s="275"/>
      <c r="D285" s="265" t="s">
        <v>169</v>
      </c>
      <c r="E285" s="276" t="s">
        <v>1</v>
      </c>
      <c r="F285" s="277" t="s">
        <v>767</v>
      </c>
      <c r="G285" s="275"/>
      <c r="H285" s="278">
        <v>2</v>
      </c>
      <c r="I285" s="279"/>
      <c r="J285" s="275"/>
      <c r="K285" s="275"/>
      <c r="L285" s="280"/>
      <c r="M285" s="281"/>
      <c r="N285" s="282"/>
      <c r="O285" s="282"/>
      <c r="P285" s="282"/>
      <c r="Q285" s="282"/>
      <c r="R285" s="282"/>
      <c r="S285" s="282"/>
      <c r="T285" s="283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84" t="s">
        <v>169</v>
      </c>
      <c r="AU285" s="284" t="s">
        <v>84</v>
      </c>
      <c r="AV285" s="14" t="s">
        <v>84</v>
      </c>
      <c r="AW285" s="14" t="s">
        <v>30</v>
      </c>
      <c r="AX285" s="14" t="s">
        <v>75</v>
      </c>
      <c r="AY285" s="284" t="s">
        <v>160</v>
      </c>
    </row>
    <row r="286" s="14" customFormat="1">
      <c r="A286" s="14"/>
      <c r="B286" s="274"/>
      <c r="C286" s="275"/>
      <c r="D286" s="265" t="s">
        <v>169</v>
      </c>
      <c r="E286" s="276" t="s">
        <v>1</v>
      </c>
      <c r="F286" s="277" t="s">
        <v>768</v>
      </c>
      <c r="G286" s="275"/>
      <c r="H286" s="278">
        <v>1</v>
      </c>
      <c r="I286" s="279"/>
      <c r="J286" s="275"/>
      <c r="K286" s="275"/>
      <c r="L286" s="280"/>
      <c r="M286" s="281"/>
      <c r="N286" s="282"/>
      <c r="O286" s="282"/>
      <c r="P286" s="282"/>
      <c r="Q286" s="282"/>
      <c r="R286" s="282"/>
      <c r="S286" s="282"/>
      <c r="T286" s="28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84" t="s">
        <v>169</v>
      </c>
      <c r="AU286" s="284" t="s">
        <v>84</v>
      </c>
      <c r="AV286" s="14" t="s">
        <v>84</v>
      </c>
      <c r="AW286" s="14" t="s">
        <v>30</v>
      </c>
      <c r="AX286" s="14" t="s">
        <v>75</v>
      </c>
      <c r="AY286" s="284" t="s">
        <v>160</v>
      </c>
    </row>
    <row r="287" s="15" customFormat="1">
      <c r="A287" s="15"/>
      <c r="B287" s="285"/>
      <c r="C287" s="286"/>
      <c r="D287" s="265" t="s">
        <v>169</v>
      </c>
      <c r="E287" s="287" t="s">
        <v>1</v>
      </c>
      <c r="F287" s="288" t="s">
        <v>172</v>
      </c>
      <c r="G287" s="286"/>
      <c r="H287" s="289">
        <v>3</v>
      </c>
      <c r="I287" s="290"/>
      <c r="J287" s="286"/>
      <c r="K287" s="286"/>
      <c r="L287" s="291"/>
      <c r="M287" s="292"/>
      <c r="N287" s="293"/>
      <c r="O287" s="293"/>
      <c r="P287" s="293"/>
      <c r="Q287" s="293"/>
      <c r="R287" s="293"/>
      <c r="S287" s="293"/>
      <c r="T287" s="294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95" t="s">
        <v>169</v>
      </c>
      <c r="AU287" s="295" t="s">
        <v>84</v>
      </c>
      <c r="AV287" s="15" t="s">
        <v>167</v>
      </c>
      <c r="AW287" s="15" t="s">
        <v>30</v>
      </c>
      <c r="AX287" s="15" t="s">
        <v>82</v>
      </c>
      <c r="AY287" s="295" t="s">
        <v>160</v>
      </c>
    </row>
    <row r="288" s="2" customFormat="1" ht="14.4" customHeight="1">
      <c r="A288" s="41"/>
      <c r="B288" s="42"/>
      <c r="C288" s="307" t="s">
        <v>347</v>
      </c>
      <c r="D288" s="307" t="s">
        <v>291</v>
      </c>
      <c r="E288" s="308" t="s">
        <v>769</v>
      </c>
      <c r="F288" s="309" t="s">
        <v>770</v>
      </c>
      <c r="G288" s="310" t="s">
        <v>326</v>
      </c>
      <c r="H288" s="311">
        <v>1</v>
      </c>
      <c r="I288" s="312"/>
      <c r="J288" s="313">
        <f>ROUND(I288*H288,2)</f>
        <v>0</v>
      </c>
      <c r="K288" s="309" t="s">
        <v>1</v>
      </c>
      <c r="L288" s="314"/>
      <c r="M288" s="315" t="s">
        <v>1</v>
      </c>
      <c r="N288" s="316" t="s">
        <v>40</v>
      </c>
      <c r="O288" s="94"/>
      <c r="P288" s="260">
        <f>O288*H288</f>
        <v>0</v>
      </c>
      <c r="Q288" s="260">
        <v>0.055</v>
      </c>
      <c r="R288" s="260">
        <f>Q288*H288</f>
        <v>0.055</v>
      </c>
      <c r="S288" s="260">
        <v>0</v>
      </c>
      <c r="T288" s="261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62" t="s">
        <v>221</v>
      </c>
      <c r="AT288" s="262" t="s">
        <v>291</v>
      </c>
      <c r="AU288" s="262" t="s">
        <v>84</v>
      </c>
      <c r="AY288" s="18" t="s">
        <v>160</v>
      </c>
      <c r="BE288" s="154">
        <f>IF(N288="základní",J288,0)</f>
        <v>0</v>
      </c>
      <c r="BF288" s="154">
        <f>IF(N288="snížená",J288,0)</f>
        <v>0</v>
      </c>
      <c r="BG288" s="154">
        <f>IF(N288="zákl. přenesená",J288,0)</f>
        <v>0</v>
      </c>
      <c r="BH288" s="154">
        <f>IF(N288="sníž. přenesená",J288,0)</f>
        <v>0</v>
      </c>
      <c r="BI288" s="154">
        <f>IF(N288="nulová",J288,0)</f>
        <v>0</v>
      </c>
      <c r="BJ288" s="18" t="s">
        <v>82</v>
      </c>
      <c r="BK288" s="154">
        <f>ROUND(I288*H288,2)</f>
        <v>0</v>
      </c>
      <c r="BL288" s="18" t="s">
        <v>167</v>
      </c>
      <c r="BM288" s="262" t="s">
        <v>771</v>
      </c>
    </row>
    <row r="289" s="14" customFormat="1">
      <c r="A289" s="14"/>
      <c r="B289" s="274"/>
      <c r="C289" s="275"/>
      <c r="D289" s="265" t="s">
        <v>169</v>
      </c>
      <c r="E289" s="276" t="s">
        <v>1</v>
      </c>
      <c r="F289" s="277" t="s">
        <v>768</v>
      </c>
      <c r="G289" s="275"/>
      <c r="H289" s="278">
        <v>1</v>
      </c>
      <c r="I289" s="279"/>
      <c r="J289" s="275"/>
      <c r="K289" s="275"/>
      <c r="L289" s="280"/>
      <c r="M289" s="281"/>
      <c r="N289" s="282"/>
      <c r="O289" s="282"/>
      <c r="P289" s="282"/>
      <c r="Q289" s="282"/>
      <c r="R289" s="282"/>
      <c r="S289" s="282"/>
      <c r="T289" s="283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84" t="s">
        <v>169</v>
      </c>
      <c r="AU289" s="284" t="s">
        <v>84</v>
      </c>
      <c r="AV289" s="14" t="s">
        <v>84</v>
      </c>
      <c r="AW289" s="14" t="s">
        <v>30</v>
      </c>
      <c r="AX289" s="14" t="s">
        <v>75</v>
      </c>
      <c r="AY289" s="284" t="s">
        <v>160</v>
      </c>
    </row>
    <row r="290" s="15" customFormat="1">
      <c r="A290" s="15"/>
      <c r="B290" s="285"/>
      <c r="C290" s="286"/>
      <c r="D290" s="265" t="s">
        <v>169</v>
      </c>
      <c r="E290" s="287" t="s">
        <v>1</v>
      </c>
      <c r="F290" s="288" t="s">
        <v>172</v>
      </c>
      <c r="G290" s="286"/>
      <c r="H290" s="289">
        <v>1</v>
      </c>
      <c r="I290" s="290"/>
      <c r="J290" s="286"/>
      <c r="K290" s="286"/>
      <c r="L290" s="291"/>
      <c r="M290" s="292"/>
      <c r="N290" s="293"/>
      <c r="O290" s="293"/>
      <c r="P290" s="293"/>
      <c r="Q290" s="293"/>
      <c r="R290" s="293"/>
      <c r="S290" s="293"/>
      <c r="T290" s="294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95" t="s">
        <v>169</v>
      </c>
      <c r="AU290" s="295" t="s">
        <v>84</v>
      </c>
      <c r="AV290" s="15" t="s">
        <v>167</v>
      </c>
      <c r="AW290" s="15" t="s">
        <v>30</v>
      </c>
      <c r="AX290" s="15" t="s">
        <v>82</v>
      </c>
      <c r="AY290" s="295" t="s">
        <v>160</v>
      </c>
    </row>
    <row r="291" s="2" customFormat="1" ht="14.4" customHeight="1">
      <c r="A291" s="41"/>
      <c r="B291" s="42"/>
      <c r="C291" s="307" t="s">
        <v>351</v>
      </c>
      <c r="D291" s="307" t="s">
        <v>291</v>
      </c>
      <c r="E291" s="308" t="s">
        <v>772</v>
      </c>
      <c r="F291" s="309" t="s">
        <v>773</v>
      </c>
      <c r="G291" s="310" t="s">
        <v>326</v>
      </c>
      <c r="H291" s="311">
        <v>2</v>
      </c>
      <c r="I291" s="312"/>
      <c r="J291" s="313">
        <f>ROUND(I291*H291,2)</f>
        <v>0</v>
      </c>
      <c r="K291" s="309" t="s">
        <v>1</v>
      </c>
      <c r="L291" s="314"/>
      <c r="M291" s="315" t="s">
        <v>1</v>
      </c>
      <c r="N291" s="316" t="s">
        <v>40</v>
      </c>
      <c r="O291" s="94"/>
      <c r="P291" s="260">
        <f>O291*H291</f>
        <v>0</v>
      </c>
      <c r="Q291" s="260">
        <v>0.065000000000000002</v>
      </c>
      <c r="R291" s="260">
        <f>Q291*H291</f>
        <v>0.13</v>
      </c>
      <c r="S291" s="260">
        <v>0</v>
      </c>
      <c r="T291" s="261">
        <f>S291*H291</f>
        <v>0</v>
      </c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R291" s="262" t="s">
        <v>221</v>
      </c>
      <c r="AT291" s="262" t="s">
        <v>291</v>
      </c>
      <c r="AU291" s="262" t="s">
        <v>84</v>
      </c>
      <c r="AY291" s="18" t="s">
        <v>160</v>
      </c>
      <c r="BE291" s="154">
        <f>IF(N291="základní",J291,0)</f>
        <v>0</v>
      </c>
      <c r="BF291" s="154">
        <f>IF(N291="snížená",J291,0)</f>
        <v>0</v>
      </c>
      <c r="BG291" s="154">
        <f>IF(N291="zákl. přenesená",J291,0)</f>
        <v>0</v>
      </c>
      <c r="BH291" s="154">
        <f>IF(N291="sníž. přenesená",J291,0)</f>
        <v>0</v>
      </c>
      <c r="BI291" s="154">
        <f>IF(N291="nulová",J291,0)</f>
        <v>0</v>
      </c>
      <c r="BJ291" s="18" t="s">
        <v>82</v>
      </c>
      <c r="BK291" s="154">
        <f>ROUND(I291*H291,2)</f>
        <v>0</v>
      </c>
      <c r="BL291" s="18" t="s">
        <v>167</v>
      </c>
      <c r="BM291" s="262" t="s">
        <v>774</v>
      </c>
    </row>
    <row r="292" s="14" customFormat="1">
      <c r="A292" s="14"/>
      <c r="B292" s="274"/>
      <c r="C292" s="275"/>
      <c r="D292" s="265" t="s">
        <v>169</v>
      </c>
      <c r="E292" s="276" t="s">
        <v>1</v>
      </c>
      <c r="F292" s="277" t="s">
        <v>767</v>
      </c>
      <c r="G292" s="275"/>
      <c r="H292" s="278">
        <v>2</v>
      </c>
      <c r="I292" s="279"/>
      <c r="J292" s="275"/>
      <c r="K292" s="275"/>
      <c r="L292" s="280"/>
      <c r="M292" s="281"/>
      <c r="N292" s="282"/>
      <c r="O292" s="282"/>
      <c r="P292" s="282"/>
      <c r="Q292" s="282"/>
      <c r="R292" s="282"/>
      <c r="S292" s="282"/>
      <c r="T292" s="283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84" t="s">
        <v>169</v>
      </c>
      <c r="AU292" s="284" t="s">
        <v>84</v>
      </c>
      <c r="AV292" s="14" t="s">
        <v>84</v>
      </c>
      <c r="AW292" s="14" t="s">
        <v>30</v>
      </c>
      <c r="AX292" s="14" t="s">
        <v>75</v>
      </c>
      <c r="AY292" s="284" t="s">
        <v>160</v>
      </c>
    </row>
    <row r="293" s="15" customFormat="1">
      <c r="A293" s="15"/>
      <c r="B293" s="285"/>
      <c r="C293" s="286"/>
      <c r="D293" s="265" t="s">
        <v>169</v>
      </c>
      <c r="E293" s="287" t="s">
        <v>1</v>
      </c>
      <c r="F293" s="288" t="s">
        <v>172</v>
      </c>
      <c r="G293" s="286"/>
      <c r="H293" s="289">
        <v>2</v>
      </c>
      <c r="I293" s="290"/>
      <c r="J293" s="286"/>
      <c r="K293" s="286"/>
      <c r="L293" s="291"/>
      <c r="M293" s="292"/>
      <c r="N293" s="293"/>
      <c r="O293" s="293"/>
      <c r="P293" s="293"/>
      <c r="Q293" s="293"/>
      <c r="R293" s="293"/>
      <c r="S293" s="293"/>
      <c r="T293" s="294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95" t="s">
        <v>169</v>
      </c>
      <c r="AU293" s="295" t="s">
        <v>84</v>
      </c>
      <c r="AV293" s="15" t="s">
        <v>167</v>
      </c>
      <c r="AW293" s="15" t="s">
        <v>30</v>
      </c>
      <c r="AX293" s="15" t="s">
        <v>82</v>
      </c>
      <c r="AY293" s="295" t="s">
        <v>160</v>
      </c>
    </row>
    <row r="294" s="2" customFormat="1" ht="37.8" customHeight="1">
      <c r="A294" s="41"/>
      <c r="B294" s="42"/>
      <c r="C294" s="251" t="s">
        <v>356</v>
      </c>
      <c r="D294" s="251" t="s">
        <v>162</v>
      </c>
      <c r="E294" s="252" t="s">
        <v>608</v>
      </c>
      <c r="F294" s="253" t="s">
        <v>609</v>
      </c>
      <c r="G294" s="254" t="s">
        <v>203</v>
      </c>
      <c r="H294" s="255">
        <v>0.45000000000000001</v>
      </c>
      <c r="I294" s="256"/>
      <c r="J294" s="257">
        <f>ROUND(I294*H294,2)</f>
        <v>0</v>
      </c>
      <c r="K294" s="253" t="s">
        <v>166</v>
      </c>
      <c r="L294" s="44"/>
      <c r="M294" s="258" t="s">
        <v>1</v>
      </c>
      <c r="N294" s="259" t="s">
        <v>40</v>
      </c>
      <c r="O294" s="94"/>
      <c r="P294" s="260">
        <f>O294*H294</f>
        <v>0</v>
      </c>
      <c r="Q294" s="260">
        <v>0</v>
      </c>
      <c r="R294" s="260">
        <f>Q294*H294</f>
        <v>0</v>
      </c>
      <c r="S294" s="260">
        <v>0</v>
      </c>
      <c r="T294" s="261">
        <f>S294*H294</f>
        <v>0</v>
      </c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R294" s="262" t="s">
        <v>167</v>
      </c>
      <c r="AT294" s="262" t="s">
        <v>162</v>
      </c>
      <c r="AU294" s="262" t="s">
        <v>84</v>
      </c>
      <c r="AY294" s="18" t="s">
        <v>160</v>
      </c>
      <c r="BE294" s="154">
        <f>IF(N294="základní",J294,0)</f>
        <v>0</v>
      </c>
      <c r="BF294" s="154">
        <f>IF(N294="snížená",J294,0)</f>
        <v>0</v>
      </c>
      <c r="BG294" s="154">
        <f>IF(N294="zákl. přenesená",J294,0)</f>
        <v>0</v>
      </c>
      <c r="BH294" s="154">
        <f>IF(N294="sníž. přenesená",J294,0)</f>
        <v>0</v>
      </c>
      <c r="BI294" s="154">
        <f>IF(N294="nulová",J294,0)</f>
        <v>0</v>
      </c>
      <c r="BJ294" s="18" t="s">
        <v>82</v>
      </c>
      <c r="BK294" s="154">
        <f>ROUND(I294*H294,2)</f>
        <v>0</v>
      </c>
      <c r="BL294" s="18" t="s">
        <v>167</v>
      </c>
      <c r="BM294" s="262" t="s">
        <v>775</v>
      </c>
    </row>
    <row r="295" s="14" customFormat="1">
      <c r="A295" s="14"/>
      <c r="B295" s="274"/>
      <c r="C295" s="275"/>
      <c r="D295" s="265" t="s">
        <v>169</v>
      </c>
      <c r="E295" s="276" t="s">
        <v>1</v>
      </c>
      <c r="F295" s="277" t="s">
        <v>776</v>
      </c>
      <c r="G295" s="275"/>
      <c r="H295" s="278">
        <v>0.45000000000000001</v>
      </c>
      <c r="I295" s="279"/>
      <c r="J295" s="275"/>
      <c r="K295" s="275"/>
      <c r="L295" s="280"/>
      <c r="M295" s="281"/>
      <c r="N295" s="282"/>
      <c r="O295" s="282"/>
      <c r="P295" s="282"/>
      <c r="Q295" s="282"/>
      <c r="R295" s="282"/>
      <c r="S295" s="282"/>
      <c r="T295" s="283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84" t="s">
        <v>169</v>
      </c>
      <c r="AU295" s="284" t="s">
        <v>84</v>
      </c>
      <c r="AV295" s="14" t="s">
        <v>84</v>
      </c>
      <c r="AW295" s="14" t="s">
        <v>30</v>
      </c>
      <c r="AX295" s="14" t="s">
        <v>75</v>
      </c>
      <c r="AY295" s="284" t="s">
        <v>160</v>
      </c>
    </row>
    <row r="296" s="15" customFormat="1">
      <c r="A296" s="15"/>
      <c r="B296" s="285"/>
      <c r="C296" s="286"/>
      <c r="D296" s="265" t="s">
        <v>169</v>
      </c>
      <c r="E296" s="287" t="s">
        <v>1</v>
      </c>
      <c r="F296" s="288" t="s">
        <v>172</v>
      </c>
      <c r="G296" s="286"/>
      <c r="H296" s="289">
        <v>0.45000000000000001</v>
      </c>
      <c r="I296" s="290"/>
      <c r="J296" s="286"/>
      <c r="K296" s="286"/>
      <c r="L296" s="291"/>
      <c r="M296" s="292"/>
      <c r="N296" s="293"/>
      <c r="O296" s="293"/>
      <c r="P296" s="293"/>
      <c r="Q296" s="293"/>
      <c r="R296" s="293"/>
      <c r="S296" s="293"/>
      <c r="T296" s="294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95" t="s">
        <v>169</v>
      </c>
      <c r="AU296" s="295" t="s">
        <v>84</v>
      </c>
      <c r="AV296" s="15" t="s">
        <v>167</v>
      </c>
      <c r="AW296" s="15" t="s">
        <v>30</v>
      </c>
      <c r="AX296" s="15" t="s">
        <v>82</v>
      </c>
      <c r="AY296" s="295" t="s">
        <v>160</v>
      </c>
    </row>
    <row r="297" s="12" customFormat="1" ht="22.8" customHeight="1">
      <c r="A297" s="12"/>
      <c r="B297" s="235"/>
      <c r="C297" s="236"/>
      <c r="D297" s="237" t="s">
        <v>74</v>
      </c>
      <c r="E297" s="249" t="s">
        <v>187</v>
      </c>
      <c r="F297" s="249" t="s">
        <v>341</v>
      </c>
      <c r="G297" s="236"/>
      <c r="H297" s="236"/>
      <c r="I297" s="239"/>
      <c r="J297" s="250">
        <f>BK297</f>
        <v>0</v>
      </c>
      <c r="K297" s="236"/>
      <c r="L297" s="241"/>
      <c r="M297" s="242"/>
      <c r="N297" s="243"/>
      <c r="O297" s="243"/>
      <c r="P297" s="244">
        <f>SUM(P298:P321)</f>
        <v>0</v>
      </c>
      <c r="Q297" s="243"/>
      <c r="R297" s="244">
        <f>SUM(R298:R321)</f>
        <v>0</v>
      </c>
      <c r="S297" s="243"/>
      <c r="T297" s="245">
        <f>SUM(T298:T321)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46" t="s">
        <v>82</v>
      </c>
      <c r="AT297" s="247" t="s">
        <v>74</v>
      </c>
      <c r="AU297" s="247" t="s">
        <v>82</v>
      </c>
      <c r="AY297" s="246" t="s">
        <v>160</v>
      </c>
      <c r="BK297" s="248">
        <f>SUM(BK298:BK321)</f>
        <v>0</v>
      </c>
    </row>
    <row r="298" s="2" customFormat="1" ht="24.15" customHeight="1">
      <c r="A298" s="41"/>
      <c r="B298" s="42"/>
      <c r="C298" s="251" t="s">
        <v>360</v>
      </c>
      <c r="D298" s="251" t="s">
        <v>162</v>
      </c>
      <c r="E298" s="252" t="s">
        <v>343</v>
      </c>
      <c r="F298" s="253" t="s">
        <v>344</v>
      </c>
      <c r="G298" s="254" t="s">
        <v>165</v>
      </c>
      <c r="H298" s="255">
        <v>7.5</v>
      </c>
      <c r="I298" s="256"/>
      <c r="J298" s="257">
        <f>ROUND(I298*H298,2)</f>
        <v>0</v>
      </c>
      <c r="K298" s="253" t="s">
        <v>166</v>
      </c>
      <c r="L298" s="44"/>
      <c r="M298" s="258" t="s">
        <v>1</v>
      </c>
      <c r="N298" s="259" t="s">
        <v>40</v>
      </c>
      <c r="O298" s="94"/>
      <c r="P298" s="260">
        <f>O298*H298</f>
        <v>0</v>
      </c>
      <c r="Q298" s="260">
        <v>0</v>
      </c>
      <c r="R298" s="260">
        <f>Q298*H298</f>
        <v>0</v>
      </c>
      <c r="S298" s="260">
        <v>0</v>
      </c>
      <c r="T298" s="261">
        <f>S298*H298</f>
        <v>0</v>
      </c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R298" s="262" t="s">
        <v>167</v>
      </c>
      <c r="AT298" s="262" t="s">
        <v>162</v>
      </c>
      <c r="AU298" s="262" t="s">
        <v>84</v>
      </c>
      <c r="AY298" s="18" t="s">
        <v>160</v>
      </c>
      <c r="BE298" s="154">
        <f>IF(N298="základní",J298,0)</f>
        <v>0</v>
      </c>
      <c r="BF298" s="154">
        <f>IF(N298="snížená",J298,0)</f>
        <v>0</v>
      </c>
      <c r="BG298" s="154">
        <f>IF(N298="zákl. přenesená",J298,0)</f>
        <v>0</v>
      </c>
      <c r="BH298" s="154">
        <f>IF(N298="sníž. přenesená",J298,0)</f>
        <v>0</v>
      </c>
      <c r="BI298" s="154">
        <f>IF(N298="nulová",J298,0)</f>
        <v>0</v>
      </c>
      <c r="BJ298" s="18" t="s">
        <v>82</v>
      </c>
      <c r="BK298" s="154">
        <f>ROUND(I298*H298,2)</f>
        <v>0</v>
      </c>
      <c r="BL298" s="18" t="s">
        <v>167</v>
      </c>
      <c r="BM298" s="262" t="s">
        <v>777</v>
      </c>
    </row>
    <row r="299" s="13" customFormat="1">
      <c r="A299" s="13"/>
      <c r="B299" s="263"/>
      <c r="C299" s="264"/>
      <c r="D299" s="265" t="s">
        <v>169</v>
      </c>
      <c r="E299" s="266" t="s">
        <v>1</v>
      </c>
      <c r="F299" s="267" t="s">
        <v>346</v>
      </c>
      <c r="G299" s="264"/>
      <c r="H299" s="266" t="s">
        <v>1</v>
      </c>
      <c r="I299" s="268"/>
      <c r="J299" s="264"/>
      <c r="K299" s="264"/>
      <c r="L299" s="269"/>
      <c r="M299" s="270"/>
      <c r="N299" s="271"/>
      <c r="O299" s="271"/>
      <c r="P299" s="271"/>
      <c r="Q299" s="271"/>
      <c r="R299" s="271"/>
      <c r="S299" s="271"/>
      <c r="T299" s="27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73" t="s">
        <v>169</v>
      </c>
      <c r="AU299" s="273" t="s">
        <v>84</v>
      </c>
      <c r="AV299" s="13" t="s">
        <v>82</v>
      </c>
      <c r="AW299" s="13" t="s">
        <v>30</v>
      </c>
      <c r="AX299" s="13" t="s">
        <v>75</v>
      </c>
      <c r="AY299" s="273" t="s">
        <v>160</v>
      </c>
    </row>
    <row r="300" s="14" customFormat="1">
      <c r="A300" s="14"/>
      <c r="B300" s="274"/>
      <c r="C300" s="275"/>
      <c r="D300" s="265" t="s">
        <v>169</v>
      </c>
      <c r="E300" s="276" t="s">
        <v>1</v>
      </c>
      <c r="F300" s="277" t="s">
        <v>690</v>
      </c>
      <c r="G300" s="275"/>
      <c r="H300" s="278">
        <v>7.5</v>
      </c>
      <c r="I300" s="279"/>
      <c r="J300" s="275"/>
      <c r="K300" s="275"/>
      <c r="L300" s="280"/>
      <c r="M300" s="281"/>
      <c r="N300" s="282"/>
      <c r="O300" s="282"/>
      <c r="P300" s="282"/>
      <c r="Q300" s="282"/>
      <c r="R300" s="282"/>
      <c r="S300" s="282"/>
      <c r="T300" s="283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84" t="s">
        <v>169</v>
      </c>
      <c r="AU300" s="284" t="s">
        <v>84</v>
      </c>
      <c r="AV300" s="14" t="s">
        <v>84</v>
      </c>
      <c r="AW300" s="14" t="s">
        <v>30</v>
      </c>
      <c r="AX300" s="14" t="s">
        <v>75</v>
      </c>
      <c r="AY300" s="284" t="s">
        <v>160</v>
      </c>
    </row>
    <row r="301" s="15" customFormat="1">
      <c r="A301" s="15"/>
      <c r="B301" s="285"/>
      <c r="C301" s="286"/>
      <c r="D301" s="265" t="s">
        <v>169</v>
      </c>
      <c r="E301" s="287" t="s">
        <v>1</v>
      </c>
      <c r="F301" s="288" t="s">
        <v>172</v>
      </c>
      <c r="G301" s="286"/>
      <c r="H301" s="289">
        <v>7.5</v>
      </c>
      <c r="I301" s="290"/>
      <c r="J301" s="286"/>
      <c r="K301" s="286"/>
      <c r="L301" s="291"/>
      <c r="M301" s="292"/>
      <c r="N301" s="293"/>
      <c r="O301" s="293"/>
      <c r="P301" s="293"/>
      <c r="Q301" s="293"/>
      <c r="R301" s="293"/>
      <c r="S301" s="293"/>
      <c r="T301" s="294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95" t="s">
        <v>169</v>
      </c>
      <c r="AU301" s="295" t="s">
        <v>84</v>
      </c>
      <c r="AV301" s="15" t="s">
        <v>167</v>
      </c>
      <c r="AW301" s="15" t="s">
        <v>30</v>
      </c>
      <c r="AX301" s="15" t="s">
        <v>82</v>
      </c>
      <c r="AY301" s="295" t="s">
        <v>160</v>
      </c>
    </row>
    <row r="302" s="2" customFormat="1" ht="24.15" customHeight="1">
      <c r="A302" s="41"/>
      <c r="B302" s="42"/>
      <c r="C302" s="251" t="s">
        <v>365</v>
      </c>
      <c r="D302" s="251" t="s">
        <v>162</v>
      </c>
      <c r="E302" s="252" t="s">
        <v>348</v>
      </c>
      <c r="F302" s="253" t="s">
        <v>349</v>
      </c>
      <c r="G302" s="254" t="s">
        <v>165</v>
      </c>
      <c r="H302" s="255">
        <v>7.5</v>
      </c>
      <c r="I302" s="256"/>
      <c r="J302" s="257">
        <f>ROUND(I302*H302,2)</f>
        <v>0</v>
      </c>
      <c r="K302" s="253" t="s">
        <v>166</v>
      </c>
      <c r="L302" s="44"/>
      <c r="M302" s="258" t="s">
        <v>1</v>
      </c>
      <c r="N302" s="259" t="s">
        <v>40</v>
      </c>
      <c r="O302" s="94"/>
      <c r="P302" s="260">
        <f>O302*H302</f>
        <v>0</v>
      </c>
      <c r="Q302" s="260">
        <v>0</v>
      </c>
      <c r="R302" s="260">
        <f>Q302*H302</f>
        <v>0</v>
      </c>
      <c r="S302" s="260">
        <v>0</v>
      </c>
      <c r="T302" s="261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62" t="s">
        <v>167</v>
      </c>
      <c r="AT302" s="262" t="s">
        <v>162</v>
      </c>
      <c r="AU302" s="262" t="s">
        <v>84</v>
      </c>
      <c r="AY302" s="18" t="s">
        <v>160</v>
      </c>
      <c r="BE302" s="154">
        <f>IF(N302="základní",J302,0)</f>
        <v>0</v>
      </c>
      <c r="BF302" s="154">
        <f>IF(N302="snížená",J302,0)</f>
        <v>0</v>
      </c>
      <c r="BG302" s="154">
        <f>IF(N302="zákl. přenesená",J302,0)</f>
        <v>0</v>
      </c>
      <c r="BH302" s="154">
        <f>IF(N302="sníž. přenesená",J302,0)</f>
        <v>0</v>
      </c>
      <c r="BI302" s="154">
        <f>IF(N302="nulová",J302,0)</f>
        <v>0</v>
      </c>
      <c r="BJ302" s="18" t="s">
        <v>82</v>
      </c>
      <c r="BK302" s="154">
        <f>ROUND(I302*H302,2)</f>
        <v>0</v>
      </c>
      <c r="BL302" s="18" t="s">
        <v>167</v>
      </c>
      <c r="BM302" s="262" t="s">
        <v>778</v>
      </c>
    </row>
    <row r="303" s="13" customFormat="1">
      <c r="A303" s="13"/>
      <c r="B303" s="263"/>
      <c r="C303" s="264"/>
      <c r="D303" s="265" t="s">
        <v>169</v>
      </c>
      <c r="E303" s="266" t="s">
        <v>1</v>
      </c>
      <c r="F303" s="267" t="s">
        <v>346</v>
      </c>
      <c r="G303" s="264"/>
      <c r="H303" s="266" t="s">
        <v>1</v>
      </c>
      <c r="I303" s="268"/>
      <c r="J303" s="264"/>
      <c r="K303" s="264"/>
      <c r="L303" s="269"/>
      <c r="M303" s="270"/>
      <c r="N303" s="271"/>
      <c r="O303" s="271"/>
      <c r="P303" s="271"/>
      <c r="Q303" s="271"/>
      <c r="R303" s="271"/>
      <c r="S303" s="271"/>
      <c r="T303" s="27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73" t="s">
        <v>169</v>
      </c>
      <c r="AU303" s="273" t="s">
        <v>84</v>
      </c>
      <c r="AV303" s="13" t="s">
        <v>82</v>
      </c>
      <c r="AW303" s="13" t="s">
        <v>30</v>
      </c>
      <c r="AX303" s="13" t="s">
        <v>75</v>
      </c>
      <c r="AY303" s="273" t="s">
        <v>160</v>
      </c>
    </row>
    <row r="304" s="14" customFormat="1">
      <c r="A304" s="14"/>
      <c r="B304" s="274"/>
      <c r="C304" s="275"/>
      <c r="D304" s="265" t="s">
        <v>169</v>
      </c>
      <c r="E304" s="276" t="s">
        <v>1</v>
      </c>
      <c r="F304" s="277" t="s">
        <v>690</v>
      </c>
      <c r="G304" s="275"/>
      <c r="H304" s="278">
        <v>7.5</v>
      </c>
      <c r="I304" s="279"/>
      <c r="J304" s="275"/>
      <c r="K304" s="275"/>
      <c r="L304" s="280"/>
      <c r="M304" s="281"/>
      <c r="N304" s="282"/>
      <c r="O304" s="282"/>
      <c r="P304" s="282"/>
      <c r="Q304" s="282"/>
      <c r="R304" s="282"/>
      <c r="S304" s="282"/>
      <c r="T304" s="283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84" t="s">
        <v>169</v>
      </c>
      <c r="AU304" s="284" t="s">
        <v>84</v>
      </c>
      <c r="AV304" s="14" t="s">
        <v>84</v>
      </c>
      <c r="AW304" s="14" t="s">
        <v>30</v>
      </c>
      <c r="AX304" s="14" t="s">
        <v>75</v>
      </c>
      <c r="AY304" s="284" t="s">
        <v>160</v>
      </c>
    </row>
    <row r="305" s="15" customFormat="1">
      <c r="A305" s="15"/>
      <c r="B305" s="285"/>
      <c r="C305" s="286"/>
      <c r="D305" s="265" t="s">
        <v>169</v>
      </c>
      <c r="E305" s="287" t="s">
        <v>1</v>
      </c>
      <c r="F305" s="288" t="s">
        <v>172</v>
      </c>
      <c r="G305" s="286"/>
      <c r="H305" s="289">
        <v>7.5</v>
      </c>
      <c r="I305" s="290"/>
      <c r="J305" s="286"/>
      <c r="K305" s="286"/>
      <c r="L305" s="291"/>
      <c r="M305" s="292"/>
      <c r="N305" s="293"/>
      <c r="O305" s="293"/>
      <c r="P305" s="293"/>
      <c r="Q305" s="293"/>
      <c r="R305" s="293"/>
      <c r="S305" s="293"/>
      <c r="T305" s="294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95" t="s">
        <v>169</v>
      </c>
      <c r="AU305" s="295" t="s">
        <v>84</v>
      </c>
      <c r="AV305" s="15" t="s">
        <v>167</v>
      </c>
      <c r="AW305" s="15" t="s">
        <v>30</v>
      </c>
      <c r="AX305" s="15" t="s">
        <v>82</v>
      </c>
      <c r="AY305" s="295" t="s">
        <v>160</v>
      </c>
    </row>
    <row r="306" s="2" customFormat="1" ht="24.15" customHeight="1">
      <c r="A306" s="41"/>
      <c r="B306" s="42"/>
      <c r="C306" s="251" t="s">
        <v>369</v>
      </c>
      <c r="D306" s="251" t="s">
        <v>162</v>
      </c>
      <c r="E306" s="252" t="s">
        <v>352</v>
      </c>
      <c r="F306" s="253" t="s">
        <v>353</v>
      </c>
      <c r="G306" s="254" t="s">
        <v>165</v>
      </c>
      <c r="H306" s="255">
        <v>16</v>
      </c>
      <c r="I306" s="256"/>
      <c r="J306" s="257">
        <f>ROUND(I306*H306,2)</f>
        <v>0</v>
      </c>
      <c r="K306" s="253" t="s">
        <v>166</v>
      </c>
      <c r="L306" s="44"/>
      <c r="M306" s="258" t="s">
        <v>1</v>
      </c>
      <c r="N306" s="259" t="s">
        <v>40</v>
      </c>
      <c r="O306" s="94"/>
      <c r="P306" s="260">
        <f>O306*H306</f>
        <v>0</v>
      </c>
      <c r="Q306" s="260">
        <v>0</v>
      </c>
      <c r="R306" s="260">
        <f>Q306*H306</f>
        <v>0</v>
      </c>
      <c r="S306" s="260">
        <v>0</v>
      </c>
      <c r="T306" s="261">
        <f>S306*H306</f>
        <v>0</v>
      </c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R306" s="262" t="s">
        <v>167</v>
      </c>
      <c r="AT306" s="262" t="s">
        <v>162</v>
      </c>
      <c r="AU306" s="262" t="s">
        <v>84</v>
      </c>
      <c r="AY306" s="18" t="s">
        <v>160</v>
      </c>
      <c r="BE306" s="154">
        <f>IF(N306="základní",J306,0)</f>
        <v>0</v>
      </c>
      <c r="BF306" s="154">
        <f>IF(N306="snížená",J306,0)</f>
        <v>0</v>
      </c>
      <c r="BG306" s="154">
        <f>IF(N306="zákl. přenesená",J306,0)</f>
        <v>0</v>
      </c>
      <c r="BH306" s="154">
        <f>IF(N306="sníž. přenesená",J306,0)</f>
        <v>0</v>
      </c>
      <c r="BI306" s="154">
        <f>IF(N306="nulová",J306,0)</f>
        <v>0</v>
      </c>
      <c r="BJ306" s="18" t="s">
        <v>82</v>
      </c>
      <c r="BK306" s="154">
        <f>ROUND(I306*H306,2)</f>
        <v>0</v>
      </c>
      <c r="BL306" s="18" t="s">
        <v>167</v>
      </c>
      <c r="BM306" s="262" t="s">
        <v>779</v>
      </c>
    </row>
    <row r="307" s="13" customFormat="1">
      <c r="A307" s="13"/>
      <c r="B307" s="263"/>
      <c r="C307" s="264"/>
      <c r="D307" s="265" t="s">
        <v>169</v>
      </c>
      <c r="E307" s="266" t="s">
        <v>1</v>
      </c>
      <c r="F307" s="267" t="s">
        <v>346</v>
      </c>
      <c r="G307" s="264"/>
      <c r="H307" s="266" t="s">
        <v>1</v>
      </c>
      <c r="I307" s="268"/>
      <c r="J307" s="264"/>
      <c r="K307" s="264"/>
      <c r="L307" s="269"/>
      <c r="M307" s="270"/>
      <c r="N307" s="271"/>
      <c r="O307" s="271"/>
      <c r="P307" s="271"/>
      <c r="Q307" s="271"/>
      <c r="R307" s="271"/>
      <c r="S307" s="271"/>
      <c r="T307" s="27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73" t="s">
        <v>169</v>
      </c>
      <c r="AU307" s="273" t="s">
        <v>84</v>
      </c>
      <c r="AV307" s="13" t="s">
        <v>82</v>
      </c>
      <c r="AW307" s="13" t="s">
        <v>30</v>
      </c>
      <c r="AX307" s="13" t="s">
        <v>75</v>
      </c>
      <c r="AY307" s="273" t="s">
        <v>160</v>
      </c>
    </row>
    <row r="308" s="14" customFormat="1">
      <c r="A308" s="14"/>
      <c r="B308" s="274"/>
      <c r="C308" s="275"/>
      <c r="D308" s="265" t="s">
        <v>169</v>
      </c>
      <c r="E308" s="276" t="s">
        <v>1</v>
      </c>
      <c r="F308" s="277" t="s">
        <v>690</v>
      </c>
      <c r="G308" s="275"/>
      <c r="H308" s="278">
        <v>7.5</v>
      </c>
      <c r="I308" s="279"/>
      <c r="J308" s="275"/>
      <c r="K308" s="275"/>
      <c r="L308" s="280"/>
      <c r="M308" s="281"/>
      <c r="N308" s="282"/>
      <c r="O308" s="282"/>
      <c r="P308" s="282"/>
      <c r="Q308" s="282"/>
      <c r="R308" s="282"/>
      <c r="S308" s="282"/>
      <c r="T308" s="283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84" t="s">
        <v>169</v>
      </c>
      <c r="AU308" s="284" t="s">
        <v>84</v>
      </c>
      <c r="AV308" s="14" t="s">
        <v>84</v>
      </c>
      <c r="AW308" s="14" t="s">
        <v>30</v>
      </c>
      <c r="AX308" s="14" t="s">
        <v>75</v>
      </c>
      <c r="AY308" s="284" t="s">
        <v>160</v>
      </c>
    </row>
    <row r="309" s="13" customFormat="1">
      <c r="A309" s="13"/>
      <c r="B309" s="263"/>
      <c r="C309" s="264"/>
      <c r="D309" s="265" t="s">
        <v>169</v>
      </c>
      <c r="E309" s="266" t="s">
        <v>1</v>
      </c>
      <c r="F309" s="267" t="s">
        <v>355</v>
      </c>
      <c r="G309" s="264"/>
      <c r="H309" s="266" t="s">
        <v>1</v>
      </c>
      <c r="I309" s="268"/>
      <c r="J309" s="264"/>
      <c r="K309" s="264"/>
      <c r="L309" s="269"/>
      <c r="M309" s="270"/>
      <c r="N309" s="271"/>
      <c r="O309" s="271"/>
      <c r="P309" s="271"/>
      <c r="Q309" s="271"/>
      <c r="R309" s="271"/>
      <c r="S309" s="271"/>
      <c r="T309" s="27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73" t="s">
        <v>169</v>
      </c>
      <c r="AU309" s="273" t="s">
        <v>84</v>
      </c>
      <c r="AV309" s="13" t="s">
        <v>82</v>
      </c>
      <c r="AW309" s="13" t="s">
        <v>30</v>
      </c>
      <c r="AX309" s="13" t="s">
        <v>75</v>
      </c>
      <c r="AY309" s="273" t="s">
        <v>160</v>
      </c>
    </row>
    <row r="310" s="14" customFormat="1">
      <c r="A310" s="14"/>
      <c r="B310" s="274"/>
      <c r="C310" s="275"/>
      <c r="D310" s="265" t="s">
        <v>169</v>
      </c>
      <c r="E310" s="276" t="s">
        <v>1</v>
      </c>
      <c r="F310" s="277" t="s">
        <v>692</v>
      </c>
      <c r="G310" s="275"/>
      <c r="H310" s="278">
        <v>8.5</v>
      </c>
      <c r="I310" s="279"/>
      <c r="J310" s="275"/>
      <c r="K310" s="275"/>
      <c r="L310" s="280"/>
      <c r="M310" s="281"/>
      <c r="N310" s="282"/>
      <c r="O310" s="282"/>
      <c r="P310" s="282"/>
      <c r="Q310" s="282"/>
      <c r="R310" s="282"/>
      <c r="S310" s="282"/>
      <c r="T310" s="283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84" t="s">
        <v>169</v>
      </c>
      <c r="AU310" s="284" t="s">
        <v>84</v>
      </c>
      <c r="AV310" s="14" t="s">
        <v>84</v>
      </c>
      <c r="AW310" s="14" t="s">
        <v>30</v>
      </c>
      <c r="AX310" s="14" t="s">
        <v>75</v>
      </c>
      <c r="AY310" s="284" t="s">
        <v>160</v>
      </c>
    </row>
    <row r="311" s="15" customFormat="1">
      <c r="A311" s="15"/>
      <c r="B311" s="285"/>
      <c r="C311" s="286"/>
      <c r="D311" s="265" t="s">
        <v>169</v>
      </c>
      <c r="E311" s="287" t="s">
        <v>1</v>
      </c>
      <c r="F311" s="288" t="s">
        <v>172</v>
      </c>
      <c r="G311" s="286"/>
      <c r="H311" s="289">
        <v>16</v>
      </c>
      <c r="I311" s="290"/>
      <c r="J311" s="286"/>
      <c r="K311" s="286"/>
      <c r="L311" s="291"/>
      <c r="M311" s="292"/>
      <c r="N311" s="293"/>
      <c r="O311" s="293"/>
      <c r="P311" s="293"/>
      <c r="Q311" s="293"/>
      <c r="R311" s="293"/>
      <c r="S311" s="293"/>
      <c r="T311" s="294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95" t="s">
        <v>169</v>
      </c>
      <c r="AU311" s="295" t="s">
        <v>84</v>
      </c>
      <c r="AV311" s="15" t="s">
        <v>167</v>
      </c>
      <c r="AW311" s="15" t="s">
        <v>30</v>
      </c>
      <c r="AX311" s="15" t="s">
        <v>82</v>
      </c>
      <c r="AY311" s="295" t="s">
        <v>160</v>
      </c>
    </row>
    <row r="312" s="2" customFormat="1" ht="37.8" customHeight="1">
      <c r="A312" s="41"/>
      <c r="B312" s="42"/>
      <c r="C312" s="251" t="s">
        <v>374</v>
      </c>
      <c r="D312" s="251" t="s">
        <v>162</v>
      </c>
      <c r="E312" s="252" t="s">
        <v>357</v>
      </c>
      <c r="F312" s="253" t="s">
        <v>358</v>
      </c>
      <c r="G312" s="254" t="s">
        <v>165</v>
      </c>
      <c r="H312" s="255">
        <v>16</v>
      </c>
      <c r="I312" s="256"/>
      <c r="J312" s="257">
        <f>ROUND(I312*H312,2)</f>
        <v>0</v>
      </c>
      <c r="K312" s="253" t="s">
        <v>166</v>
      </c>
      <c r="L312" s="44"/>
      <c r="M312" s="258" t="s">
        <v>1</v>
      </c>
      <c r="N312" s="259" t="s">
        <v>40</v>
      </c>
      <c r="O312" s="94"/>
      <c r="P312" s="260">
        <f>O312*H312</f>
        <v>0</v>
      </c>
      <c r="Q312" s="260">
        <v>0</v>
      </c>
      <c r="R312" s="260">
        <f>Q312*H312</f>
        <v>0</v>
      </c>
      <c r="S312" s="260">
        <v>0</v>
      </c>
      <c r="T312" s="261">
        <f>S312*H312</f>
        <v>0</v>
      </c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R312" s="262" t="s">
        <v>167</v>
      </c>
      <c r="AT312" s="262" t="s">
        <v>162</v>
      </c>
      <c r="AU312" s="262" t="s">
        <v>84</v>
      </c>
      <c r="AY312" s="18" t="s">
        <v>160</v>
      </c>
      <c r="BE312" s="154">
        <f>IF(N312="základní",J312,0)</f>
        <v>0</v>
      </c>
      <c r="BF312" s="154">
        <f>IF(N312="snížená",J312,0)</f>
        <v>0</v>
      </c>
      <c r="BG312" s="154">
        <f>IF(N312="zákl. přenesená",J312,0)</f>
        <v>0</v>
      </c>
      <c r="BH312" s="154">
        <f>IF(N312="sníž. přenesená",J312,0)</f>
        <v>0</v>
      </c>
      <c r="BI312" s="154">
        <f>IF(N312="nulová",J312,0)</f>
        <v>0</v>
      </c>
      <c r="BJ312" s="18" t="s">
        <v>82</v>
      </c>
      <c r="BK312" s="154">
        <f>ROUND(I312*H312,2)</f>
        <v>0</v>
      </c>
      <c r="BL312" s="18" t="s">
        <v>167</v>
      </c>
      <c r="BM312" s="262" t="s">
        <v>780</v>
      </c>
    </row>
    <row r="313" s="13" customFormat="1">
      <c r="A313" s="13"/>
      <c r="B313" s="263"/>
      <c r="C313" s="264"/>
      <c r="D313" s="265" t="s">
        <v>169</v>
      </c>
      <c r="E313" s="266" t="s">
        <v>1</v>
      </c>
      <c r="F313" s="267" t="s">
        <v>346</v>
      </c>
      <c r="G313" s="264"/>
      <c r="H313" s="266" t="s">
        <v>1</v>
      </c>
      <c r="I313" s="268"/>
      <c r="J313" s="264"/>
      <c r="K313" s="264"/>
      <c r="L313" s="269"/>
      <c r="M313" s="270"/>
      <c r="N313" s="271"/>
      <c r="O313" s="271"/>
      <c r="P313" s="271"/>
      <c r="Q313" s="271"/>
      <c r="R313" s="271"/>
      <c r="S313" s="271"/>
      <c r="T313" s="27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73" t="s">
        <v>169</v>
      </c>
      <c r="AU313" s="273" t="s">
        <v>84</v>
      </c>
      <c r="AV313" s="13" t="s">
        <v>82</v>
      </c>
      <c r="AW313" s="13" t="s">
        <v>30</v>
      </c>
      <c r="AX313" s="13" t="s">
        <v>75</v>
      </c>
      <c r="AY313" s="273" t="s">
        <v>160</v>
      </c>
    </row>
    <row r="314" s="14" customFormat="1">
      <c r="A314" s="14"/>
      <c r="B314" s="274"/>
      <c r="C314" s="275"/>
      <c r="D314" s="265" t="s">
        <v>169</v>
      </c>
      <c r="E314" s="276" t="s">
        <v>1</v>
      </c>
      <c r="F314" s="277" t="s">
        <v>690</v>
      </c>
      <c r="G314" s="275"/>
      <c r="H314" s="278">
        <v>7.5</v>
      </c>
      <c r="I314" s="279"/>
      <c r="J314" s="275"/>
      <c r="K314" s="275"/>
      <c r="L314" s="280"/>
      <c r="M314" s="281"/>
      <c r="N314" s="282"/>
      <c r="O314" s="282"/>
      <c r="P314" s="282"/>
      <c r="Q314" s="282"/>
      <c r="R314" s="282"/>
      <c r="S314" s="282"/>
      <c r="T314" s="283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84" t="s">
        <v>169</v>
      </c>
      <c r="AU314" s="284" t="s">
        <v>84</v>
      </c>
      <c r="AV314" s="14" t="s">
        <v>84</v>
      </c>
      <c r="AW314" s="14" t="s">
        <v>30</v>
      </c>
      <c r="AX314" s="14" t="s">
        <v>75</v>
      </c>
      <c r="AY314" s="284" t="s">
        <v>160</v>
      </c>
    </row>
    <row r="315" s="13" customFormat="1">
      <c r="A315" s="13"/>
      <c r="B315" s="263"/>
      <c r="C315" s="264"/>
      <c r="D315" s="265" t="s">
        <v>169</v>
      </c>
      <c r="E315" s="266" t="s">
        <v>1</v>
      </c>
      <c r="F315" s="267" t="s">
        <v>355</v>
      </c>
      <c r="G315" s="264"/>
      <c r="H315" s="266" t="s">
        <v>1</v>
      </c>
      <c r="I315" s="268"/>
      <c r="J315" s="264"/>
      <c r="K315" s="264"/>
      <c r="L315" s="269"/>
      <c r="M315" s="270"/>
      <c r="N315" s="271"/>
      <c r="O315" s="271"/>
      <c r="P315" s="271"/>
      <c r="Q315" s="271"/>
      <c r="R315" s="271"/>
      <c r="S315" s="271"/>
      <c r="T315" s="272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73" t="s">
        <v>169</v>
      </c>
      <c r="AU315" s="273" t="s">
        <v>84</v>
      </c>
      <c r="AV315" s="13" t="s">
        <v>82</v>
      </c>
      <c r="AW315" s="13" t="s">
        <v>30</v>
      </c>
      <c r="AX315" s="13" t="s">
        <v>75</v>
      </c>
      <c r="AY315" s="273" t="s">
        <v>160</v>
      </c>
    </row>
    <row r="316" s="14" customFormat="1">
      <c r="A316" s="14"/>
      <c r="B316" s="274"/>
      <c r="C316" s="275"/>
      <c r="D316" s="265" t="s">
        <v>169</v>
      </c>
      <c r="E316" s="276" t="s">
        <v>1</v>
      </c>
      <c r="F316" s="277" t="s">
        <v>692</v>
      </c>
      <c r="G316" s="275"/>
      <c r="H316" s="278">
        <v>8.5</v>
      </c>
      <c r="I316" s="279"/>
      <c r="J316" s="275"/>
      <c r="K316" s="275"/>
      <c r="L316" s="280"/>
      <c r="M316" s="281"/>
      <c r="N316" s="282"/>
      <c r="O316" s="282"/>
      <c r="P316" s="282"/>
      <c r="Q316" s="282"/>
      <c r="R316" s="282"/>
      <c r="S316" s="282"/>
      <c r="T316" s="283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84" t="s">
        <v>169</v>
      </c>
      <c r="AU316" s="284" t="s">
        <v>84</v>
      </c>
      <c r="AV316" s="14" t="s">
        <v>84</v>
      </c>
      <c r="AW316" s="14" t="s">
        <v>30</v>
      </c>
      <c r="AX316" s="14" t="s">
        <v>75</v>
      </c>
      <c r="AY316" s="284" t="s">
        <v>160</v>
      </c>
    </row>
    <row r="317" s="15" customFormat="1">
      <c r="A317" s="15"/>
      <c r="B317" s="285"/>
      <c r="C317" s="286"/>
      <c r="D317" s="265" t="s">
        <v>169</v>
      </c>
      <c r="E317" s="287" t="s">
        <v>1</v>
      </c>
      <c r="F317" s="288" t="s">
        <v>172</v>
      </c>
      <c r="G317" s="286"/>
      <c r="H317" s="289">
        <v>16</v>
      </c>
      <c r="I317" s="290"/>
      <c r="J317" s="286"/>
      <c r="K317" s="286"/>
      <c r="L317" s="291"/>
      <c r="M317" s="292"/>
      <c r="N317" s="293"/>
      <c r="O317" s="293"/>
      <c r="P317" s="293"/>
      <c r="Q317" s="293"/>
      <c r="R317" s="293"/>
      <c r="S317" s="293"/>
      <c r="T317" s="294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95" t="s">
        <v>169</v>
      </c>
      <c r="AU317" s="295" t="s">
        <v>84</v>
      </c>
      <c r="AV317" s="15" t="s">
        <v>167</v>
      </c>
      <c r="AW317" s="15" t="s">
        <v>30</v>
      </c>
      <c r="AX317" s="15" t="s">
        <v>82</v>
      </c>
      <c r="AY317" s="295" t="s">
        <v>160</v>
      </c>
    </row>
    <row r="318" s="2" customFormat="1" ht="37.8" customHeight="1">
      <c r="A318" s="41"/>
      <c r="B318" s="42"/>
      <c r="C318" s="251" t="s">
        <v>379</v>
      </c>
      <c r="D318" s="251" t="s">
        <v>162</v>
      </c>
      <c r="E318" s="252" t="s">
        <v>361</v>
      </c>
      <c r="F318" s="253" t="s">
        <v>362</v>
      </c>
      <c r="G318" s="254" t="s">
        <v>165</v>
      </c>
      <c r="H318" s="255">
        <v>7.5</v>
      </c>
      <c r="I318" s="256"/>
      <c r="J318" s="257">
        <f>ROUND(I318*H318,2)</f>
        <v>0</v>
      </c>
      <c r="K318" s="253" t="s">
        <v>166</v>
      </c>
      <c r="L318" s="44"/>
      <c r="M318" s="258" t="s">
        <v>1</v>
      </c>
      <c r="N318" s="259" t="s">
        <v>40</v>
      </c>
      <c r="O318" s="94"/>
      <c r="P318" s="260">
        <f>O318*H318</f>
        <v>0</v>
      </c>
      <c r="Q318" s="260">
        <v>0</v>
      </c>
      <c r="R318" s="260">
        <f>Q318*H318</f>
        <v>0</v>
      </c>
      <c r="S318" s="260">
        <v>0</v>
      </c>
      <c r="T318" s="261">
        <f>S318*H318</f>
        <v>0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62" t="s">
        <v>167</v>
      </c>
      <c r="AT318" s="262" t="s">
        <v>162</v>
      </c>
      <c r="AU318" s="262" t="s">
        <v>84</v>
      </c>
      <c r="AY318" s="18" t="s">
        <v>160</v>
      </c>
      <c r="BE318" s="154">
        <f>IF(N318="základní",J318,0)</f>
        <v>0</v>
      </c>
      <c r="BF318" s="154">
        <f>IF(N318="snížená",J318,0)</f>
        <v>0</v>
      </c>
      <c r="BG318" s="154">
        <f>IF(N318="zákl. přenesená",J318,0)</f>
        <v>0</v>
      </c>
      <c r="BH318" s="154">
        <f>IF(N318="sníž. přenesená",J318,0)</f>
        <v>0</v>
      </c>
      <c r="BI318" s="154">
        <f>IF(N318="nulová",J318,0)</f>
        <v>0</v>
      </c>
      <c r="BJ318" s="18" t="s">
        <v>82</v>
      </c>
      <c r="BK318" s="154">
        <f>ROUND(I318*H318,2)</f>
        <v>0</v>
      </c>
      <c r="BL318" s="18" t="s">
        <v>167</v>
      </c>
      <c r="BM318" s="262" t="s">
        <v>781</v>
      </c>
    </row>
    <row r="319" s="13" customFormat="1">
      <c r="A319" s="13"/>
      <c r="B319" s="263"/>
      <c r="C319" s="264"/>
      <c r="D319" s="265" t="s">
        <v>169</v>
      </c>
      <c r="E319" s="266" t="s">
        <v>1</v>
      </c>
      <c r="F319" s="267" t="s">
        <v>346</v>
      </c>
      <c r="G319" s="264"/>
      <c r="H319" s="266" t="s">
        <v>1</v>
      </c>
      <c r="I319" s="268"/>
      <c r="J319" s="264"/>
      <c r="K319" s="264"/>
      <c r="L319" s="269"/>
      <c r="M319" s="270"/>
      <c r="N319" s="271"/>
      <c r="O319" s="271"/>
      <c r="P319" s="271"/>
      <c r="Q319" s="271"/>
      <c r="R319" s="271"/>
      <c r="S319" s="271"/>
      <c r="T319" s="27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73" t="s">
        <v>169</v>
      </c>
      <c r="AU319" s="273" t="s">
        <v>84</v>
      </c>
      <c r="AV319" s="13" t="s">
        <v>82</v>
      </c>
      <c r="AW319" s="13" t="s">
        <v>30</v>
      </c>
      <c r="AX319" s="13" t="s">
        <v>75</v>
      </c>
      <c r="AY319" s="273" t="s">
        <v>160</v>
      </c>
    </row>
    <row r="320" s="14" customFormat="1">
      <c r="A320" s="14"/>
      <c r="B320" s="274"/>
      <c r="C320" s="275"/>
      <c r="D320" s="265" t="s">
        <v>169</v>
      </c>
      <c r="E320" s="276" t="s">
        <v>1</v>
      </c>
      <c r="F320" s="277" t="s">
        <v>690</v>
      </c>
      <c r="G320" s="275"/>
      <c r="H320" s="278">
        <v>7.5</v>
      </c>
      <c r="I320" s="279"/>
      <c r="J320" s="275"/>
      <c r="K320" s="275"/>
      <c r="L320" s="280"/>
      <c r="M320" s="281"/>
      <c r="N320" s="282"/>
      <c r="O320" s="282"/>
      <c r="P320" s="282"/>
      <c r="Q320" s="282"/>
      <c r="R320" s="282"/>
      <c r="S320" s="282"/>
      <c r="T320" s="28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84" t="s">
        <v>169</v>
      </c>
      <c r="AU320" s="284" t="s">
        <v>84</v>
      </c>
      <c r="AV320" s="14" t="s">
        <v>84</v>
      </c>
      <c r="AW320" s="14" t="s">
        <v>30</v>
      </c>
      <c r="AX320" s="14" t="s">
        <v>75</v>
      </c>
      <c r="AY320" s="284" t="s">
        <v>160</v>
      </c>
    </row>
    <row r="321" s="15" customFormat="1">
      <c r="A321" s="15"/>
      <c r="B321" s="285"/>
      <c r="C321" s="286"/>
      <c r="D321" s="265" t="s">
        <v>169</v>
      </c>
      <c r="E321" s="287" t="s">
        <v>1</v>
      </c>
      <c r="F321" s="288" t="s">
        <v>172</v>
      </c>
      <c r="G321" s="286"/>
      <c r="H321" s="289">
        <v>7.5</v>
      </c>
      <c r="I321" s="290"/>
      <c r="J321" s="286"/>
      <c r="K321" s="286"/>
      <c r="L321" s="291"/>
      <c r="M321" s="292"/>
      <c r="N321" s="293"/>
      <c r="O321" s="293"/>
      <c r="P321" s="293"/>
      <c r="Q321" s="293"/>
      <c r="R321" s="293"/>
      <c r="S321" s="293"/>
      <c r="T321" s="294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95" t="s">
        <v>169</v>
      </c>
      <c r="AU321" s="295" t="s">
        <v>84</v>
      </c>
      <c r="AV321" s="15" t="s">
        <v>167</v>
      </c>
      <c r="AW321" s="15" t="s">
        <v>30</v>
      </c>
      <c r="AX321" s="15" t="s">
        <v>82</v>
      </c>
      <c r="AY321" s="295" t="s">
        <v>160</v>
      </c>
    </row>
    <row r="322" s="12" customFormat="1" ht="22.8" customHeight="1">
      <c r="A322" s="12"/>
      <c r="B322" s="235"/>
      <c r="C322" s="236"/>
      <c r="D322" s="237" t="s">
        <v>74</v>
      </c>
      <c r="E322" s="249" t="s">
        <v>221</v>
      </c>
      <c r="F322" s="249" t="s">
        <v>364</v>
      </c>
      <c r="G322" s="236"/>
      <c r="H322" s="236"/>
      <c r="I322" s="239"/>
      <c r="J322" s="250">
        <f>BK322</f>
        <v>0</v>
      </c>
      <c r="K322" s="236"/>
      <c r="L322" s="241"/>
      <c r="M322" s="242"/>
      <c r="N322" s="243"/>
      <c r="O322" s="243"/>
      <c r="P322" s="244">
        <f>SUM(P323:P401)</f>
        <v>0</v>
      </c>
      <c r="Q322" s="243"/>
      <c r="R322" s="244">
        <f>SUM(R323:R401)</f>
        <v>8.1185355869999984</v>
      </c>
      <c r="S322" s="243"/>
      <c r="T322" s="245">
        <f>SUM(T323:T401)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46" t="s">
        <v>82</v>
      </c>
      <c r="AT322" s="247" t="s">
        <v>74</v>
      </c>
      <c r="AU322" s="247" t="s">
        <v>82</v>
      </c>
      <c r="AY322" s="246" t="s">
        <v>160</v>
      </c>
      <c r="BK322" s="248">
        <f>SUM(BK323:BK401)</f>
        <v>0</v>
      </c>
    </row>
    <row r="323" s="2" customFormat="1" ht="37.8" customHeight="1">
      <c r="A323" s="41"/>
      <c r="B323" s="42"/>
      <c r="C323" s="251" t="s">
        <v>384</v>
      </c>
      <c r="D323" s="251" t="s">
        <v>162</v>
      </c>
      <c r="E323" s="252" t="s">
        <v>782</v>
      </c>
      <c r="F323" s="253" t="s">
        <v>783</v>
      </c>
      <c r="G323" s="254" t="s">
        <v>184</v>
      </c>
      <c r="H323" s="255">
        <v>54</v>
      </c>
      <c r="I323" s="256"/>
      <c r="J323" s="257">
        <f>ROUND(I323*H323,2)</f>
        <v>0</v>
      </c>
      <c r="K323" s="253" t="s">
        <v>166</v>
      </c>
      <c r="L323" s="44"/>
      <c r="M323" s="258" t="s">
        <v>1</v>
      </c>
      <c r="N323" s="259" t="s">
        <v>40</v>
      </c>
      <c r="O323" s="94"/>
      <c r="P323" s="260">
        <f>O323*H323</f>
        <v>0</v>
      </c>
      <c r="Q323" s="260">
        <v>0</v>
      </c>
      <c r="R323" s="260">
        <f>Q323*H323</f>
        <v>0</v>
      </c>
      <c r="S323" s="260">
        <v>0</v>
      </c>
      <c r="T323" s="261">
        <f>S323*H323</f>
        <v>0</v>
      </c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R323" s="262" t="s">
        <v>167</v>
      </c>
      <c r="AT323" s="262" t="s">
        <v>162</v>
      </c>
      <c r="AU323" s="262" t="s">
        <v>84</v>
      </c>
      <c r="AY323" s="18" t="s">
        <v>160</v>
      </c>
      <c r="BE323" s="154">
        <f>IF(N323="základní",J323,0)</f>
        <v>0</v>
      </c>
      <c r="BF323" s="154">
        <f>IF(N323="snížená",J323,0)</f>
        <v>0</v>
      </c>
      <c r="BG323" s="154">
        <f>IF(N323="zákl. přenesená",J323,0)</f>
        <v>0</v>
      </c>
      <c r="BH323" s="154">
        <f>IF(N323="sníž. přenesená",J323,0)</f>
        <v>0</v>
      </c>
      <c r="BI323" s="154">
        <f>IF(N323="nulová",J323,0)</f>
        <v>0</v>
      </c>
      <c r="BJ323" s="18" t="s">
        <v>82</v>
      </c>
      <c r="BK323" s="154">
        <f>ROUND(I323*H323,2)</f>
        <v>0</v>
      </c>
      <c r="BL323" s="18" t="s">
        <v>167</v>
      </c>
      <c r="BM323" s="262" t="s">
        <v>784</v>
      </c>
    </row>
    <row r="324" s="14" customFormat="1">
      <c r="A324" s="14"/>
      <c r="B324" s="274"/>
      <c r="C324" s="275"/>
      <c r="D324" s="265" t="s">
        <v>169</v>
      </c>
      <c r="E324" s="276" t="s">
        <v>1</v>
      </c>
      <c r="F324" s="277" t="s">
        <v>785</v>
      </c>
      <c r="G324" s="275"/>
      <c r="H324" s="278">
        <v>54</v>
      </c>
      <c r="I324" s="279"/>
      <c r="J324" s="275"/>
      <c r="K324" s="275"/>
      <c r="L324" s="280"/>
      <c r="M324" s="281"/>
      <c r="N324" s="282"/>
      <c r="O324" s="282"/>
      <c r="P324" s="282"/>
      <c r="Q324" s="282"/>
      <c r="R324" s="282"/>
      <c r="S324" s="282"/>
      <c r="T324" s="283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84" t="s">
        <v>169</v>
      </c>
      <c r="AU324" s="284" t="s">
        <v>84</v>
      </c>
      <c r="AV324" s="14" t="s">
        <v>84</v>
      </c>
      <c r="AW324" s="14" t="s">
        <v>30</v>
      </c>
      <c r="AX324" s="14" t="s">
        <v>75</v>
      </c>
      <c r="AY324" s="284" t="s">
        <v>160</v>
      </c>
    </row>
    <row r="325" s="15" customFormat="1">
      <c r="A325" s="15"/>
      <c r="B325" s="285"/>
      <c r="C325" s="286"/>
      <c r="D325" s="265" t="s">
        <v>169</v>
      </c>
      <c r="E325" s="287" t="s">
        <v>1</v>
      </c>
      <c r="F325" s="288" t="s">
        <v>172</v>
      </c>
      <c r="G325" s="286"/>
      <c r="H325" s="289">
        <v>54</v>
      </c>
      <c r="I325" s="290"/>
      <c r="J325" s="286"/>
      <c r="K325" s="286"/>
      <c r="L325" s="291"/>
      <c r="M325" s="292"/>
      <c r="N325" s="293"/>
      <c r="O325" s="293"/>
      <c r="P325" s="293"/>
      <c r="Q325" s="293"/>
      <c r="R325" s="293"/>
      <c r="S325" s="293"/>
      <c r="T325" s="294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95" t="s">
        <v>169</v>
      </c>
      <c r="AU325" s="295" t="s">
        <v>84</v>
      </c>
      <c r="AV325" s="15" t="s">
        <v>167</v>
      </c>
      <c r="AW325" s="15" t="s">
        <v>30</v>
      </c>
      <c r="AX325" s="15" t="s">
        <v>82</v>
      </c>
      <c r="AY325" s="295" t="s">
        <v>160</v>
      </c>
    </row>
    <row r="326" s="2" customFormat="1" ht="37.8" customHeight="1">
      <c r="A326" s="41"/>
      <c r="B326" s="42"/>
      <c r="C326" s="307" t="s">
        <v>388</v>
      </c>
      <c r="D326" s="307" t="s">
        <v>291</v>
      </c>
      <c r="E326" s="308" t="s">
        <v>786</v>
      </c>
      <c r="F326" s="309" t="s">
        <v>787</v>
      </c>
      <c r="G326" s="310" t="s">
        <v>184</v>
      </c>
      <c r="H326" s="311">
        <v>56.700000000000003</v>
      </c>
      <c r="I326" s="312"/>
      <c r="J326" s="313">
        <f>ROUND(I326*H326,2)</f>
        <v>0</v>
      </c>
      <c r="K326" s="309" t="s">
        <v>1</v>
      </c>
      <c r="L326" s="314"/>
      <c r="M326" s="315" t="s">
        <v>1</v>
      </c>
      <c r="N326" s="316" t="s">
        <v>40</v>
      </c>
      <c r="O326" s="94"/>
      <c r="P326" s="260">
        <f>O326*H326</f>
        <v>0</v>
      </c>
      <c r="Q326" s="260">
        <v>0.00069999999999999999</v>
      </c>
      <c r="R326" s="260">
        <f>Q326*H326</f>
        <v>0.039690000000000003</v>
      </c>
      <c r="S326" s="260">
        <v>0</v>
      </c>
      <c r="T326" s="261">
        <f>S326*H326</f>
        <v>0</v>
      </c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R326" s="262" t="s">
        <v>221</v>
      </c>
      <c r="AT326" s="262" t="s">
        <v>291</v>
      </c>
      <c r="AU326" s="262" t="s">
        <v>84</v>
      </c>
      <c r="AY326" s="18" t="s">
        <v>160</v>
      </c>
      <c r="BE326" s="154">
        <f>IF(N326="základní",J326,0)</f>
        <v>0</v>
      </c>
      <c r="BF326" s="154">
        <f>IF(N326="snížená",J326,0)</f>
        <v>0</v>
      </c>
      <c r="BG326" s="154">
        <f>IF(N326="zákl. přenesená",J326,0)</f>
        <v>0</v>
      </c>
      <c r="BH326" s="154">
        <f>IF(N326="sníž. přenesená",J326,0)</f>
        <v>0</v>
      </c>
      <c r="BI326" s="154">
        <f>IF(N326="nulová",J326,0)</f>
        <v>0</v>
      </c>
      <c r="BJ326" s="18" t="s">
        <v>82</v>
      </c>
      <c r="BK326" s="154">
        <f>ROUND(I326*H326,2)</f>
        <v>0</v>
      </c>
      <c r="BL326" s="18" t="s">
        <v>167</v>
      </c>
      <c r="BM326" s="262" t="s">
        <v>788</v>
      </c>
    </row>
    <row r="327" s="14" customFormat="1">
      <c r="A327" s="14"/>
      <c r="B327" s="274"/>
      <c r="C327" s="275"/>
      <c r="D327" s="265" t="s">
        <v>169</v>
      </c>
      <c r="E327" s="276" t="s">
        <v>1</v>
      </c>
      <c r="F327" s="277" t="s">
        <v>785</v>
      </c>
      <c r="G327" s="275"/>
      <c r="H327" s="278">
        <v>54</v>
      </c>
      <c r="I327" s="279"/>
      <c r="J327" s="275"/>
      <c r="K327" s="275"/>
      <c r="L327" s="280"/>
      <c r="M327" s="281"/>
      <c r="N327" s="282"/>
      <c r="O327" s="282"/>
      <c r="P327" s="282"/>
      <c r="Q327" s="282"/>
      <c r="R327" s="282"/>
      <c r="S327" s="282"/>
      <c r="T327" s="283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84" t="s">
        <v>169</v>
      </c>
      <c r="AU327" s="284" t="s">
        <v>84</v>
      </c>
      <c r="AV327" s="14" t="s">
        <v>84</v>
      </c>
      <c r="AW327" s="14" t="s">
        <v>30</v>
      </c>
      <c r="AX327" s="14" t="s">
        <v>75</v>
      </c>
      <c r="AY327" s="284" t="s">
        <v>160</v>
      </c>
    </row>
    <row r="328" s="15" customFormat="1">
      <c r="A328" s="15"/>
      <c r="B328" s="285"/>
      <c r="C328" s="286"/>
      <c r="D328" s="265" t="s">
        <v>169</v>
      </c>
      <c r="E328" s="287" t="s">
        <v>1</v>
      </c>
      <c r="F328" s="288" t="s">
        <v>172</v>
      </c>
      <c r="G328" s="286"/>
      <c r="H328" s="289">
        <v>54</v>
      </c>
      <c r="I328" s="290"/>
      <c r="J328" s="286"/>
      <c r="K328" s="286"/>
      <c r="L328" s="291"/>
      <c r="M328" s="292"/>
      <c r="N328" s="293"/>
      <c r="O328" s="293"/>
      <c r="P328" s="293"/>
      <c r="Q328" s="293"/>
      <c r="R328" s="293"/>
      <c r="S328" s="293"/>
      <c r="T328" s="294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95" t="s">
        <v>169</v>
      </c>
      <c r="AU328" s="295" t="s">
        <v>84</v>
      </c>
      <c r="AV328" s="15" t="s">
        <v>167</v>
      </c>
      <c r="AW328" s="15" t="s">
        <v>30</v>
      </c>
      <c r="AX328" s="15" t="s">
        <v>82</v>
      </c>
      <c r="AY328" s="295" t="s">
        <v>160</v>
      </c>
    </row>
    <row r="329" s="14" customFormat="1">
      <c r="A329" s="14"/>
      <c r="B329" s="274"/>
      <c r="C329" s="275"/>
      <c r="D329" s="265" t="s">
        <v>169</v>
      </c>
      <c r="E329" s="275"/>
      <c r="F329" s="277" t="s">
        <v>789</v>
      </c>
      <c r="G329" s="275"/>
      <c r="H329" s="278">
        <v>56.700000000000003</v>
      </c>
      <c r="I329" s="279"/>
      <c r="J329" s="275"/>
      <c r="K329" s="275"/>
      <c r="L329" s="280"/>
      <c r="M329" s="281"/>
      <c r="N329" s="282"/>
      <c r="O329" s="282"/>
      <c r="P329" s="282"/>
      <c r="Q329" s="282"/>
      <c r="R329" s="282"/>
      <c r="S329" s="282"/>
      <c r="T329" s="283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84" t="s">
        <v>169</v>
      </c>
      <c r="AU329" s="284" t="s">
        <v>84</v>
      </c>
      <c r="AV329" s="14" t="s">
        <v>84</v>
      </c>
      <c r="AW329" s="14" t="s">
        <v>4</v>
      </c>
      <c r="AX329" s="14" t="s">
        <v>82</v>
      </c>
      <c r="AY329" s="284" t="s">
        <v>160</v>
      </c>
    </row>
    <row r="330" s="2" customFormat="1" ht="37.8" customHeight="1">
      <c r="A330" s="41"/>
      <c r="B330" s="42"/>
      <c r="C330" s="251" t="s">
        <v>393</v>
      </c>
      <c r="D330" s="251" t="s">
        <v>162</v>
      </c>
      <c r="E330" s="252" t="s">
        <v>790</v>
      </c>
      <c r="F330" s="253" t="s">
        <v>791</v>
      </c>
      <c r="G330" s="254" t="s">
        <v>184</v>
      </c>
      <c r="H330" s="255">
        <v>66</v>
      </c>
      <c r="I330" s="256"/>
      <c r="J330" s="257">
        <f>ROUND(I330*H330,2)</f>
        <v>0</v>
      </c>
      <c r="K330" s="253" t="s">
        <v>166</v>
      </c>
      <c r="L330" s="44"/>
      <c r="M330" s="258" t="s">
        <v>1</v>
      </c>
      <c r="N330" s="259" t="s">
        <v>40</v>
      </c>
      <c r="O330" s="94"/>
      <c r="P330" s="260">
        <f>O330*H330</f>
        <v>0</v>
      </c>
      <c r="Q330" s="260">
        <v>0.0102048995</v>
      </c>
      <c r="R330" s="260">
        <f>Q330*H330</f>
        <v>0.67352336699999993</v>
      </c>
      <c r="S330" s="260">
        <v>0</v>
      </c>
      <c r="T330" s="261">
        <f>S330*H330</f>
        <v>0</v>
      </c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R330" s="262" t="s">
        <v>167</v>
      </c>
      <c r="AT330" s="262" t="s">
        <v>162</v>
      </c>
      <c r="AU330" s="262" t="s">
        <v>84</v>
      </c>
      <c r="AY330" s="18" t="s">
        <v>160</v>
      </c>
      <c r="BE330" s="154">
        <f>IF(N330="základní",J330,0)</f>
        <v>0</v>
      </c>
      <c r="BF330" s="154">
        <f>IF(N330="snížená",J330,0)</f>
        <v>0</v>
      </c>
      <c r="BG330" s="154">
        <f>IF(N330="zákl. přenesená",J330,0)</f>
        <v>0</v>
      </c>
      <c r="BH330" s="154">
        <f>IF(N330="sníž. přenesená",J330,0)</f>
        <v>0</v>
      </c>
      <c r="BI330" s="154">
        <f>IF(N330="nulová",J330,0)</f>
        <v>0</v>
      </c>
      <c r="BJ330" s="18" t="s">
        <v>82</v>
      </c>
      <c r="BK330" s="154">
        <f>ROUND(I330*H330,2)</f>
        <v>0</v>
      </c>
      <c r="BL330" s="18" t="s">
        <v>167</v>
      </c>
      <c r="BM330" s="262" t="s">
        <v>792</v>
      </c>
    </row>
    <row r="331" s="14" customFormat="1">
      <c r="A331" s="14"/>
      <c r="B331" s="274"/>
      <c r="C331" s="275"/>
      <c r="D331" s="265" t="s">
        <v>169</v>
      </c>
      <c r="E331" s="276" t="s">
        <v>1</v>
      </c>
      <c r="F331" s="277" t="s">
        <v>793</v>
      </c>
      <c r="G331" s="275"/>
      <c r="H331" s="278">
        <v>66</v>
      </c>
      <c r="I331" s="279"/>
      <c r="J331" s="275"/>
      <c r="K331" s="275"/>
      <c r="L331" s="280"/>
      <c r="M331" s="281"/>
      <c r="N331" s="282"/>
      <c r="O331" s="282"/>
      <c r="P331" s="282"/>
      <c r="Q331" s="282"/>
      <c r="R331" s="282"/>
      <c r="S331" s="282"/>
      <c r="T331" s="283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84" t="s">
        <v>169</v>
      </c>
      <c r="AU331" s="284" t="s">
        <v>84</v>
      </c>
      <c r="AV331" s="14" t="s">
        <v>84</v>
      </c>
      <c r="AW331" s="14" t="s">
        <v>30</v>
      </c>
      <c r="AX331" s="14" t="s">
        <v>75</v>
      </c>
      <c r="AY331" s="284" t="s">
        <v>160</v>
      </c>
    </row>
    <row r="332" s="15" customFormat="1">
      <c r="A332" s="15"/>
      <c r="B332" s="285"/>
      <c r="C332" s="286"/>
      <c r="D332" s="265" t="s">
        <v>169</v>
      </c>
      <c r="E332" s="287" t="s">
        <v>1</v>
      </c>
      <c r="F332" s="288" t="s">
        <v>172</v>
      </c>
      <c r="G332" s="286"/>
      <c r="H332" s="289">
        <v>66</v>
      </c>
      <c r="I332" s="290"/>
      <c r="J332" s="286"/>
      <c r="K332" s="286"/>
      <c r="L332" s="291"/>
      <c r="M332" s="292"/>
      <c r="N332" s="293"/>
      <c r="O332" s="293"/>
      <c r="P332" s="293"/>
      <c r="Q332" s="293"/>
      <c r="R332" s="293"/>
      <c r="S332" s="293"/>
      <c r="T332" s="294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95" t="s">
        <v>169</v>
      </c>
      <c r="AU332" s="295" t="s">
        <v>84</v>
      </c>
      <c r="AV332" s="15" t="s">
        <v>167</v>
      </c>
      <c r="AW332" s="15" t="s">
        <v>30</v>
      </c>
      <c r="AX332" s="15" t="s">
        <v>82</v>
      </c>
      <c r="AY332" s="295" t="s">
        <v>160</v>
      </c>
    </row>
    <row r="333" s="2" customFormat="1" ht="37.8" customHeight="1">
      <c r="A333" s="41"/>
      <c r="B333" s="42"/>
      <c r="C333" s="251" t="s">
        <v>398</v>
      </c>
      <c r="D333" s="251" t="s">
        <v>162</v>
      </c>
      <c r="E333" s="252" t="s">
        <v>794</v>
      </c>
      <c r="F333" s="253" t="s">
        <v>795</v>
      </c>
      <c r="G333" s="254" t="s">
        <v>326</v>
      </c>
      <c r="H333" s="255">
        <v>1</v>
      </c>
      <c r="I333" s="256"/>
      <c r="J333" s="257">
        <f>ROUND(I333*H333,2)</f>
        <v>0</v>
      </c>
      <c r="K333" s="253" t="s">
        <v>166</v>
      </c>
      <c r="L333" s="44"/>
      <c r="M333" s="258" t="s">
        <v>1</v>
      </c>
      <c r="N333" s="259" t="s">
        <v>40</v>
      </c>
      <c r="O333" s="94"/>
      <c r="P333" s="260">
        <f>O333*H333</f>
        <v>0</v>
      </c>
      <c r="Q333" s="260">
        <v>0</v>
      </c>
      <c r="R333" s="260">
        <f>Q333*H333</f>
        <v>0</v>
      </c>
      <c r="S333" s="260">
        <v>0</v>
      </c>
      <c r="T333" s="261">
        <f>S333*H333</f>
        <v>0</v>
      </c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R333" s="262" t="s">
        <v>167</v>
      </c>
      <c r="AT333" s="262" t="s">
        <v>162</v>
      </c>
      <c r="AU333" s="262" t="s">
        <v>84</v>
      </c>
      <c r="AY333" s="18" t="s">
        <v>160</v>
      </c>
      <c r="BE333" s="154">
        <f>IF(N333="základní",J333,0)</f>
        <v>0</v>
      </c>
      <c r="BF333" s="154">
        <f>IF(N333="snížená",J333,0)</f>
        <v>0</v>
      </c>
      <c r="BG333" s="154">
        <f>IF(N333="zákl. přenesená",J333,0)</f>
        <v>0</v>
      </c>
      <c r="BH333" s="154">
        <f>IF(N333="sníž. přenesená",J333,0)</f>
        <v>0</v>
      </c>
      <c r="BI333" s="154">
        <f>IF(N333="nulová",J333,0)</f>
        <v>0</v>
      </c>
      <c r="BJ333" s="18" t="s">
        <v>82</v>
      </c>
      <c r="BK333" s="154">
        <f>ROUND(I333*H333,2)</f>
        <v>0</v>
      </c>
      <c r="BL333" s="18" t="s">
        <v>167</v>
      </c>
      <c r="BM333" s="262" t="s">
        <v>796</v>
      </c>
    </row>
    <row r="334" s="14" customFormat="1">
      <c r="A334" s="14"/>
      <c r="B334" s="274"/>
      <c r="C334" s="275"/>
      <c r="D334" s="265" t="s">
        <v>169</v>
      </c>
      <c r="E334" s="276" t="s">
        <v>1</v>
      </c>
      <c r="F334" s="277" t="s">
        <v>797</v>
      </c>
      <c r="G334" s="275"/>
      <c r="H334" s="278">
        <v>1</v>
      </c>
      <c r="I334" s="279"/>
      <c r="J334" s="275"/>
      <c r="K334" s="275"/>
      <c r="L334" s="280"/>
      <c r="M334" s="281"/>
      <c r="N334" s="282"/>
      <c r="O334" s="282"/>
      <c r="P334" s="282"/>
      <c r="Q334" s="282"/>
      <c r="R334" s="282"/>
      <c r="S334" s="282"/>
      <c r="T334" s="28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84" t="s">
        <v>169</v>
      </c>
      <c r="AU334" s="284" t="s">
        <v>84</v>
      </c>
      <c r="AV334" s="14" t="s">
        <v>84</v>
      </c>
      <c r="AW334" s="14" t="s">
        <v>30</v>
      </c>
      <c r="AX334" s="14" t="s">
        <v>75</v>
      </c>
      <c r="AY334" s="284" t="s">
        <v>160</v>
      </c>
    </row>
    <row r="335" s="15" customFormat="1">
      <c r="A335" s="15"/>
      <c r="B335" s="285"/>
      <c r="C335" s="286"/>
      <c r="D335" s="265" t="s">
        <v>169</v>
      </c>
      <c r="E335" s="287" t="s">
        <v>1</v>
      </c>
      <c r="F335" s="288" t="s">
        <v>172</v>
      </c>
      <c r="G335" s="286"/>
      <c r="H335" s="289">
        <v>1</v>
      </c>
      <c r="I335" s="290"/>
      <c r="J335" s="286"/>
      <c r="K335" s="286"/>
      <c r="L335" s="291"/>
      <c r="M335" s="292"/>
      <c r="N335" s="293"/>
      <c r="O335" s="293"/>
      <c r="P335" s="293"/>
      <c r="Q335" s="293"/>
      <c r="R335" s="293"/>
      <c r="S335" s="293"/>
      <c r="T335" s="294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95" t="s">
        <v>169</v>
      </c>
      <c r="AU335" s="295" t="s">
        <v>84</v>
      </c>
      <c r="AV335" s="15" t="s">
        <v>167</v>
      </c>
      <c r="AW335" s="15" t="s">
        <v>30</v>
      </c>
      <c r="AX335" s="15" t="s">
        <v>82</v>
      </c>
      <c r="AY335" s="295" t="s">
        <v>160</v>
      </c>
    </row>
    <row r="336" s="2" customFormat="1" ht="24.15" customHeight="1">
      <c r="A336" s="41"/>
      <c r="B336" s="42"/>
      <c r="C336" s="307" t="s">
        <v>403</v>
      </c>
      <c r="D336" s="307" t="s">
        <v>291</v>
      </c>
      <c r="E336" s="308" t="s">
        <v>798</v>
      </c>
      <c r="F336" s="309" t="s">
        <v>799</v>
      </c>
      <c r="G336" s="310" t="s">
        <v>326</v>
      </c>
      <c r="H336" s="311">
        <v>1</v>
      </c>
      <c r="I336" s="312"/>
      <c r="J336" s="313">
        <f>ROUND(I336*H336,2)</f>
        <v>0</v>
      </c>
      <c r="K336" s="309" t="s">
        <v>1</v>
      </c>
      <c r="L336" s="314"/>
      <c r="M336" s="315" t="s">
        <v>1</v>
      </c>
      <c r="N336" s="316" t="s">
        <v>40</v>
      </c>
      <c r="O336" s="94"/>
      <c r="P336" s="260">
        <f>O336*H336</f>
        <v>0</v>
      </c>
      <c r="Q336" s="260">
        <v>0.001</v>
      </c>
      <c r="R336" s="260">
        <f>Q336*H336</f>
        <v>0.001</v>
      </c>
      <c r="S336" s="260">
        <v>0</v>
      </c>
      <c r="T336" s="261">
        <f>S336*H336</f>
        <v>0</v>
      </c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R336" s="262" t="s">
        <v>221</v>
      </c>
      <c r="AT336" s="262" t="s">
        <v>291</v>
      </c>
      <c r="AU336" s="262" t="s">
        <v>84</v>
      </c>
      <c r="AY336" s="18" t="s">
        <v>160</v>
      </c>
      <c r="BE336" s="154">
        <f>IF(N336="základní",J336,0)</f>
        <v>0</v>
      </c>
      <c r="BF336" s="154">
        <f>IF(N336="snížená",J336,0)</f>
        <v>0</v>
      </c>
      <c r="BG336" s="154">
        <f>IF(N336="zákl. přenesená",J336,0)</f>
        <v>0</v>
      </c>
      <c r="BH336" s="154">
        <f>IF(N336="sníž. přenesená",J336,0)</f>
        <v>0</v>
      </c>
      <c r="BI336" s="154">
        <f>IF(N336="nulová",J336,0)</f>
        <v>0</v>
      </c>
      <c r="BJ336" s="18" t="s">
        <v>82</v>
      </c>
      <c r="BK336" s="154">
        <f>ROUND(I336*H336,2)</f>
        <v>0</v>
      </c>
      <c r="BL336" s="18" t="s">
        <v>167</v>
      </c>
      <c r="BM336" s="262" t="s">
        <v>800</v>
      </c>
    </row>
    <row r="337" s="14" customFormat="1">
      <c r="A337" s="14"/>
      <c r="B337" s="274"/>
      <c r="C337" s="275"/>
      <c r="D337" s="265" t="s">
        <v>169</v>
      </c>
      <c r="E337" s="276" t="s">
        <v>1</v>
      </c>
      <c r="F337" s="277" t="s">
        <v>797</v>
      </c>
      <c r="G337" s="275"/>
      <c r="H337" s="278">
        <v>1</v>
      </c>
      <c r="I337" s="279"/>
      <c r="J337" s="275"/>
      <c r="K337" s="275"/>
      <c r="L337" s="280"/>
      <c r="M337" s="281"/>
      <c r="N337" s="282"/>
      <c r="O337" s="282"/>
      <c r="P337" s="282"/>
      <c r="Q337" s="282"/>
      <c r="R337" s="282"/>
      <c r="S337" s="282"/>
      <c r="T337" s="283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84" t="s">
        <v>169</v>
      </c>
      <c r="AU337" s="284" t="s">
        <v>84</v>
      </c>
      <c r="AV337" s="14" t="s">
        <v>84</v>
      </c>
      <c r="AW337" s="14" t="s">
        <v>30</v>
      </c>
      <c r="AX337" s="14" t="s">
        <v>75</v>
      </c>
      <c r="AY337" s="284" t="s">
        <v>160</v>
      </c>
    </row>
    <row r="338" s="15" customFormat="1">
      <c r="A338" s="15"/>
      <c r="B338" s="285"/>
      <c r="C338" s="286"/>
      <c r="D338" s="265" t="s">
        <v>169</v>
      </c>
      <c r="E338" s="287" t="s">
        <v>1</v>
      </c>
      <c r="F338" s="288" t="s">
        <v>172</v>
      </c>
      <c r="G338" s="286"/>
      <c r="H338" s="289">
        <v>1</v>
      </c>
      <c r="I338" s="290"/>
      <c r="J338" s="286"/>
      <c r="K338" s="286"/>
      <c r="L338" s="291"/>
      <c r="M338" s="292"/>
      <c r="N338" s="293"/>
      <c r="O338" s="293"/>
      <c r="P338" s="293"/>
      <c r="Q338" s="293"/>
      <c r="R338" s="293"/>
      <c r="S338" s="293"/>
      <c r="T338" s="294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95" t="s">
        <v>169</v>
      </c>
      <c r="AU338" s="295" t="s">
        <v>84</v>
      </c>
      <c r="AV338" s="15" t="s">
        <v>167</v>
      </c>
      <c r="AW338" s="15" t="s">
        <v>30</v>
      </c>
      <c r="AX338" s="15" t="s">
        <v>82</v>
      </c>
      <c r="AY338" s="295" t="s">
        <v>160</v>
      </c>
    </row>
    <row r="339" s="2" customFormat="1" ht="37.8" customHeight="1">
      <c r="A339" s="41"/>
      <c r="B339" s="42"/>
      <c r="C339" s="251" t="s">
        <v>408</v>
      </c>
      <c r="D339" s="251" t="s">
        <v>162</v>
      </c>
      <c r="E339" s="252" t="s">
        <v>801</v>
      </c>
      <c r="F339" s="253" t="s">
        <v>802</v>
      </c>
      <c r="G339" s="254" t="s">
        <v>326</v>
      </c>
      <c r="H339" s="255">
        <v>1</v>
      </c>
      <c r="I339" s="256"/>
      <c r="J339" s="257">
        <f>ROUND(I339*H339,2)</f>
        <v>0</v>
      </c>
      <c r="K339" s="253" t="s">
        <v>166</v>
      </c>
      <c r="L339" s="44"/>
      <c r="M339" s="258" t="s">
        <v>1</v>
      </c>
      <c r="N339" s="259" t="s">
        <v>40</v>
      </c>
      <c r="O339" s="94"/>
      <c r="P339" s="260">
        <f>O339*H339</f>
        <v>0</v>
      </c>
      <c r="Q339" s="260">
        <v>0</v>
      </c>
      <c r="R339" s="260">
        <f>Q339*H339</f>
        <v>0</v>
      </c>
      <c r="S339" s="260">
        <v>0</v>
      </c>
      <c r="T339" s="261">
        <f>S339*H339</f>
        <v>0</v>
      </c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R339" s="262" t="s">
        <v>167</v>
      </c>
      <c r="AT339" s="262" t="s">
        <v>162</v>
      </c>
      <c r="AU339" s="262" t="s">
        <v>84</v>
      </c>
      <c r="AY339" s="18" t="s">
        <v>160</v>
      </c>
      <c r="BE339" s="154">
        <f>IF(N339="základní",J339,0)</f>
        <v>0</v>
      </c>
      <c r="BF339" s="154">
        <f>IF(N339="snížená",J339,0)</f>
        <v>0</v>
      </c>
      <c r="BG339" s="154">
        <f>IF(N339="zákl. přenesená",J339,0)</f>
        <v>0</v>
      </c>
      <c r="BH339" s="154">
        <f>IF(N339="sníž. přenesená",J339,0)</f>
        <v>0</v>
      </c>
      <c r="BI339" s="154">
        <f>IF(N339="nulová",J339,0)</f>
        <v>0</v>
      </c>
      <c r="BJ339" s="18" t="s">
        <v>82</v>
      </c>
      <c r="BK339" s="154">
        <f>ROUND(I339*H339,2)</f>
        <v>0</v>
      </c>
      <c r="BL339" s="18" t="s">
        <v>167</v>
      </c>
      <c r="BM339" s="262" t="s">
        <v>803</v>
      </c>
    </row>
    <row r="340" s="14" customFormat="1">
      <c r="A340" s="14"/>
      <c r="B340" s="274"/>
      <c r="C340" s="275"/>
      <c r="D340" s="265" t="s">
        <v>169</v>
      </c>
      <c r="E340" s="276" t="s">
        <v>1</v>
      </c>
      <c r="F340" s="277" t="s">
        <v>804</v>
      </c>
      <c r="G340" s="275"/>
      <c r="H340" s="278">
        <v>1</v>
      </c>
      <c r="I340" s="279"/>
      <c r="J340" s="275"/>
      <c r="K340" s="275"/>
      <c r="L340" s="280"/>
      <c r="M340" s="281"/>
      <c r="N340" s="282"/>
      <c r="O340" s="282"/>
      <c r="P340" s="282"/>
      <c r="Q340" s="282"/>
      <c r="R340" s="282"/>
      <c r="S340" s="282"/>
      <c r="T340" s="283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84" t="s">
        <v>169</v>
      </c>
      <c r="AU340" s="284" t="s">
        <v>84</v>
      </c>
      <c r="AV340" s="14" t="s">
        <v>84</v>
      </c>
      <c r="AW340" s="14" t="s">
        <v>30</v>
      </c>
      <c r="AX340" s="14" t="s">
        <v>75</v>
      </c>
      <c r="AY340" s="284" t="s">
        <v>160</v>
      </c>
    </row>
    <row r="341" s="15" customFormat="1">
      <c r="A341" s="15"/>
      <c r="B341" s="285"/>
      <c r="C341" s="286"/>
      <c r="D341" s="265" t="s">
        <v>169</v>
      </c>
      <c r="E341" s="287" t="s">
        <v>1</v>
      </c>
      <c r="F341" s="288" t="s">
        <v>172</v>
      </c>
      <c r="G341" s="286"/>
      <c r="H341" s="289">
        <v>1</v>
      </c>
      <c r="I341" s="290"/>
      <c r="J341" s="286"/>
      <c r="K341" s="286"/>
      <c r="L341" s="291"/>
      <c r="M341" s="292"/>
      <c r="N341" s="293"/>
      <c r="O341" s="293"/>
      <c r="P341" s="293"/>
      <c r="Q341" s="293"/>
      <c r="R341" s="293"/>
      <c r="S341" s="293"/>
      <c r="T341" s="294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95" t="s">
        <v>169</v>
      </c>
      <c r="AU341" s="295" t="s">
        <v>84</v>
      </c>
      <c r="AV341" s="15" t="s">
        <v>167</v>
      </c>
      <c r="AW341" s="15" t="s">
        <v>30</v>
      </c>
      <c r="AX341" s="15" t="s">
        <v>82</v>
      </c>
      <c r="AY341" s="295" t="s">
        <v>160</v>
      </c>
    </row>
    <row r="342" s="2" customFormat="1" ht="24.15" customHeight="1">
      <c r="A342" s="41"/>
      <c r="B342" s="42"/>
      <c r="C342" s="307" t="s">
        <v>413</v>
      </c>
      <c r="D342" s="307" t="s">
        <v>291</v>
      </c>
      <c r="E342" s="308" t="s">
        <v>639</v>
      </c>
      <c r="F342" s="309" t="s">
        <v>805</v>
      </c>
      <c r="G342" s="310" t="s">
        <v>326</v>
      </c>
      <c r="H342" s="311">
        <v>1</v>
      </c>
      <c r="I342" s="312"/>
      <c r="J342" s="313">
        <f>ROUND(I342*H342,2)</f>
        <v>0</v>
      </c>
      <c r="K342" s="309" t="s">
        <v>1</v>
      </c>
      <c r="L342" s="314"/>
      <c r="M342" s="315" t="s">
        <v>1</v>
      </c>
      <c r="N342" s="316" t="s">
        <v>40</v>
      </c>
      <c r="O342" s="94"/>
      <c r="P342" s="260">
        <f>O342*H342</f>
        <v>0</v>
      </c>
      <c r="Q342" s="260">
        <v>0.001</v>
      </c>
      <c r="R342" s="260">
        <f>Q342*H342</f>
        <v>0.001</v>
      </c>
      <c r="S342" s="260">
        <v>0</v>
      </c>
      <c r="T342" s="261">
        <f>S342*H342</f>
        <v>0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62" t="s">
        <v>221</v>
      </c>
      <c r="AT342" s="262" t="s">
        <v>291</v>
      </c>
      <c r="AU342" s="262" t="s">
        <v>84</v>
      </c>
      <c r="AY342" s="18" t="s">
        <v>160</v>
      </c>
      <c r="BE342" s="154">
        <f>IF(N342="základní",J342,0)</f>
        <v>0</v>
      </c>
      <c r="BF342" s="154">
        <f>IF(N342="snížená",J342,0)</f>
        <v>0</v>
      </c>
      <c r="BG342" s="154">
        <f>IF(N342="zákl. přenesená",J342,0)</f>
        <v>0</v>
      </c>
      <c r="BH342" s="154">
        <f>IF(N342="sníž. přenesená",J342,0)</f>
        <v>0</v>
      </c>
      <c r="BI342" s="154">
        <f>IF(N342="nulová",J342,0)</f>
        <v>0</v>
      </c>
      <c r="BJ342" s="18" t="s">
        <v>82</v>
      </c>
      <c r="BK342" s="154">
        <f>ROUND(I342*H342,2)</f>
        <v>0</v>
      </c>
      <c r="BL342" s="18" t="s">
        <v>167</v>
      </c>
      <c r="BM342" s="262" t="s">
        <v>806</v>
      </c>
    </row>
    <row r="343" s="14" customFormat="1">
      <c r="A343" s="14"/>
      <c r="B343" s="274"/>
      <c r="C343" s="275"/>
      <c r="D343" s="265" t="s">
        <v>169</v>
      </c>
      <c r="E343" s="276" t="s">
        <v>1</v>
      </c>
      <c r="F343" s="277" t="s">
        <v>804</v>
      </c>
      <c r="G343" s="275"/>
      <c r="H343" s="278">
        <v>1</v>
      </c>
      <c r="I343" s="279"/>
      <c r="J343" s="275"/>
      <c r="K343" s="275"/>
      <c r="L343" s="280"/>
      <c r="M343" s="281"/>
      <c r="N343" s="282"/>
      <c r="O343" s="282"/>
      <c r="P343" s="282"/>
      <c r="Q343" s="282"/>
      <c r="R343" s="282"/>
      <c r="S343" s="282"/>
      <c r="T343" s="283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84" t="s">
        <v>169</v>
      </c>
      <c r="AU343" s="284" t="s">
        <v>84</v>
      </c>
      <c r="AV343" s="14" t="s">
        <v>84</v>
      </c>
      <c r="AW343" s="14" t="s">
        <v>30</v>
      </c>
      <c r="AX343" s="14" t="s">
        <v>75</v>
      </c>
      <c r="AY343" s="284" t="s">
        <v>160</v>
      </c>
    </row>
    <row r="344" s="15" customFormat="1">
      <c r="A344" s="15"/>
      <c r="B344" s="285"/>
      <c r="C344" s="286"/>
      <c r="D344" s="265" t="s">
        <v>169</v>
      </c>
      <c r="E344" s="287" t="s">
        <v>1</v>
      </c>
      <c r="F344" s="288" t="s">
        <v>172</v>
      </c>
      <c r="G344" s="286"/>
      <c r="H344" s="289">
        <v>1</v>
      </c>
      <c r="I344" s="290"/>
      <c r="J344" s="286"/>
      <c r="K344" s="286"/>
      <c r="L344" s="291"/>
      <c r="M344" s="292"/>
      <c r="N344" s="293"/>
      <c r="O344" s="293"/>
      <c r="P344" s="293"/>
      <c r="Q344" s="293"/>
      <c r="R344" s="293"/>
      <c r="S344" s="293"/>
      <c r="T344" s="294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295" t="s">
        <v>169</v>
      </c>
      <c r="AU344" s="295" t="s">
        <v>84</v>
      </c>
      <c r="AV344" s="15" t="s">
        <v>167</v>
      </c>
      <c r="AW344" s="15" t="s">
        <v>30</v>
      </c>
      <c r="AX344" s="15" t="s">
        <v>82</v>
      </c>
      <c r="AY344" s="295" t="s">
        <v>160</v>
      </c>
    </row>
    <row r="345" s="2" customFormat="1" ht="37.8" customHeight="1">
      <c r="A345" s="41"/>
      <c r="B345" s="42"/>
      <c r="C345" s="251" t="s">
        <v>418</v>
      </c>
      <c r="D345" s="251" t="s">
        <v>162</v>
      </c>
      <c r="E345" s="252" t="s">
        <v>807</v>
      </c>
      <c r="F345" s="253" t="s">
        <v>808</v>
      </c>
      <c r="G345" s="254" t="s">
        <v>326</v>
      </c>
      <c r="H345" s="255">
        <v>1</v>
      </c>
      <c r="I345" s="256"/>
      <c r="J345" s="257">
        <f>ROUND(I345*H345,2)</f>
        <v>0</v>
      </c>
      <c r="K345" s="253" t="s">
        <v>166</v>
      </c>
      <c r="L345" s="44"/>
      <c r="M345" s="258" t="s">
        <v>1</v>
      </c>
      <c r="N345" s="259" t="s">
        <v>40</v>
      </c>
      <c r="O345" s="94"/>
      <c r="P345" s="260">
        <f>O345*H345</f>
        <v>0</v>
      </c>
      <c r="Q345" s="260">
        <v>0.00071871999999999995</v>
      </c>
      <c r="R345" s="260">
        <f>Q345*H345</f>
        <v>0.00071871999999999995</v>
      </c>
      <c r="S345" s="260">
        <v>0</v>
      </c>
      <c r="T345" s="261">
        <f>S345*H345</f>
        <v>0</v>
      </c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R345" s="262" t="s">
        <v>167</v>
      </c>
      <c r="AT345" s="262" t="s">
        <v>162</v>
      </c>
      <c r="AU345" s="262" t="s">
        <v>84</v>
      </c>
      <c r="AY345" s="18" t="s">
        <v>160</v>
      </c>
      <c r="BE345" s="154">
        <f>IF(N345="základní",J345,0)</f>
        <v>0</v>
      </c>
      <c r="BF345" s="154">
        <f>IF(N345="snížená",J345,0)</f>
        <v>0</v>
      </c>
      <c r="BG345" s="154">
        <f>IF(N345="zákl. přenesená",J345,0)</f>
        <v>0</v>
      </c>
      <c r="BH345" s="154">
        <f>IF(N345="sníž. přenesená",J345,0)</f>
        <v>0</v>
      </c>
      <c r="BI345" s="154">
        <f>IF(N345="nulová",J345,0)</f>
        <v>0</v>
      </c>
      <c r="BJ345" s="18" t="s">
        <v>82</v>
      </c>
      <c r="BK345" s="154">
        <f>ROUND(I345*H345,2)</f>
        <v>0</v>
      </c>
      <c r="BL345" s="18" t="s">
        <v>167</v>
      </c>
      <c r="BM345" s="262" t="s">
        <v>809</v>
      </c>
    </row>
    <row r="346" s="14" customFormat="1">
      <c r="A346" s="14"/>
      <c r="B346" s="274"/>
      <c r="C346" s="275"/>
      <c r="D346" s="265" t="s">
        <v>169</v>
      </c>
      <c r="E346" s="276" t="s">
        <v>1</v>
      </c>
      <c r="F346" s="277" t="s">
        <v>810</v>
      </c>
      <c r="G346" s="275"/>
      <c r="H346" s="278">
        <v>1</v>
      </c>
      <c r="I346" s="279"/>
      <c r="J346" s="275"/>
      <c r="K346" s="275"/>
      <c r="L346" s="280"/>
      <c r="M346" s="281"/>
      <c r="N346" s="282"/>
      <c r="O346" s="282"/>
      <c r="P346" s="282"/>
      <c r="Q346" s="282"/>
      <c r="R346" s="282"/>
      <c r="S346" s="282"/>
      <c r="T346" s="28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84" t="s">
        <v>169</v>
      </c>
      <c r="AU346" s="284" t="s">
        <v>84</v>
      </c>
      <c r="AV346" s="14" t="s">
        <v>84</v>
      </c>
      <c r="AW346" s="14" t="s">
        <v>30</v>
      </c>
      <c r="AX346" s="14" t="s">
        <v>75</v>
      </c>
      <c r="AY346" s="284" t="s">
        <v>160</v>
      </c>
    </row>
    <row r="347" s="15" customFormat="1">
      <c r="A347" s="15"/>
      <c r="B347" s="285"/>
      <c r="C347" s="286"/>
      <c r="D347" s="265" t="s">
        <v>169</v>
      </c>
      <c r="E347" s="287" t="s">
        <v>1</v>
      </c>
      <c r="F347" s="288" t="s">
        <v>172</v>
      </c>
      <c r="G347" s="286"/>
      <c r="H347" s="289">
        <v>1</v>
      </c>
      <c r="I347" s="290"/>
      <c r="J347" s="286"/>
      <c r="K347" s="286"/>
      <c r="L347" s="291"/>
      <c r="M347" s="292"/>
      <c r="N347" s="293"/>
      <c r="O347" s="293"/>
      <c r="P347" s="293"/>
      <c r="Q347" s="293"/>
      <c r="R347" s="293"/>
      <c r="S347" s="293"/>
      <c r="T347" s="294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95" t="s">
        <v>169</v>
      </c>
      <c r="AU347" s="295" t="s">
        <v>84</v>
      </c>
      <c r="AV347" s="15" t="s">
        <v>167</v>
      </c>
      <c r="AW347" s="15" t="s">
        <v>30</v>
      </c>
      <c r="AX347" s="15" t="s">
        <v>82</v>
      </c>
      <c r="AY347" s="295" t="s">
        <v>160</v>
      </c>
    </row>
    <row r="348" s="2" customFormat="1" ht="24.15" customHeight="1">
      <c r="A348" s="41"/>
      <c r="B348" s="42"/>
      <c r="C348" s="307" t="s">
        <v>422</v>
      </c>
      <c r="D348" s="307" t="s">
        <v>291</v>
      </c>
      <c r="E348" s="308" t="s">
        <v>463</v>
      </c>
      <c r="F348" s="309" t="s">
        <v>464</v>
      </c>
      <c r="G348" s="310" t="s">
        <v>326</v>
      </c>
      <c r="H348" s="311">
        <v>1</v>
      </c>
      <c r="I348" s="312"/>
      <c r="J348" s="313">
        <f>ROUND(I348*H348,2)</f>
        <v>0</v>
      </c>
      <c r="K348" s="309" t="s">
        <v>1</v>
      </c>
      <c r="L348" s="314"/>
      <c r="M348" s="315" t="s">
        <v>1</v>
      </c>
      <c r="N348" s="316" t="s">
        <v>40</v>
      </c>
      <c r="O348" s="94"/>
      <c r="P348" s="260">
        <f>O348*H348</f>
        <v>0</v>
      </c>
      <c r="Q348" s="260">
        <v>0.0060000000000000001</v>
      </c>
      <c r="R348" s="260">
        <f>Q348*H348</f>
        <v>0.0060000000000000001</v>
      </c>
      <c r="S348" s="260">
        <v>0</v>
      </c>
      <c r="T348" s="261">
        <f>S348*H348</f>
        <v>0</v>
      </c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R348" s="262" t="s">
        <v>221</v>
      </c>
      <c r="AT348" s="262" t="s">
        <v>291</v>
      </c>
      <c r="AU348" s="262" t="s">
        <v>84</v>
      </c>
      <c r="AY348" s="18" t="s">
        <v>160</v>
      </c>
      <c r="BE348" s="154">
        <f>IF(N348="základní",J348,0)</f>
        <v>0</v>
      </c>
      <c r="BF348" s="154">
        <f>IF(N348="snížená",J348,0)</f>
        <v>0</v>
      </c>
      <c r="BG348" s="154">
        <f>IF(N348="zákl. přenesená",J348,0)</f>
        <v>0</v>
      </c>
      <c r="BH348" s="154">
        <f>IF(N348="sníž. přenesená",J348,0)</f>
        <v>0</v>
      </c>
      <c r="BI348" s="154">
        <f>IF(N348="nulová",J348,0)</f>
        <v>0</v>
      </c>
      <c r="BJ348" s="18" t="s">
        <v>82</v>
      </c>
      <c r="BK348" s="154">
        <f>ROUND(I348*H348,2)</f>
        <v>0</v>
      </c>
      <c r="BL348" s="18" t="s">
        <v>167</v>
      </c>
      <c r="BM348" s="262" t="s">
        <v>811</v>
      </c>
    </row>
    <row r="349" s="14" customFormat="1">
      <c r="A349" s="14"/>
      <c r="B349" s="274"/>
      <c r="C349" s="275"/>
      <c r="D349" s="265" t="s">
        <v>169</v>
      </c>
      <c r="E349" s="276" t="s">
        <v>1</v>
      </c>
      <c r="F349" s="277" t="s">
        <v>810</v>
      </c>
      <c r="G349" s="275"/>
      <c r="H349" s="278">
        <v>1</v>
      </c>
      <c r="I349" s="279"/>
      <c r="J349" s="275"/>
      <c r="K349" s="275"/>
      <c r="L349" s="280"/>
      <c r="M349" s="281"/>
      <c r="N349" s="282"/>
      <c r="O349" s="282"/>
      <c r="P349" s="282"/>
      <c r="Q349" s="282"/>
      <c r="R349" s="282"/>
      <c r="S349" s="282"/>
      <c r="T349" s="283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84" t="s">
        <v>169</v>
      </c>
      <c r="AU349" s="284" t="s">
        <v>84</v>
      </c>
      <c r="AV349" s="14" t="s">
        <v>84</v>
      </c>
      <c r="AW349" s="14" t="s">
        <v>30</v>
      </c>
      <c r="AX349" s="14" t="s">
        <v>75</v>
      </c>
      <c r="AY349" s="284" t="s">
        <v>160</v>
      </c>
    </row>
    <row r="350" s="15" customFormat="1">
      <c r="A350" s="15"/>
      <c r="B350" s="285"/>
      <c r="C350" s="286"/>
      <c r="D350" s="265" t="s">
        <v>169</v>
      </c>
      <c r="E350" s="287" t="s">
        <v>1</v>
      </c>
      <c r="F350" s="288" t="s">
        <v>172</v>
      </c>
      <c r="G350" s="286"/>
      <c r="H350" s="289">
        <v>1</v>
      </c>
      <c r="I350" s="290"/>
      <c r="J350" s="286"/>
      <c r="K350" s="286"/>
      <c r="L350" s="291"/>
      <c r="M350" s="292"/>
      <c r="N350" s="293"/>
      <c r="O350" s="293"/>
      <c r="P350" s="293"/>
      <c r="Q350" s="293"/>
      <c r="R350" s="293"/>
      <c r="S350" s="293"/>
      <c r="T350" s="294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95" t="s">
        <v>169</v>
      </c>
      <c r="AU350" s="295" t="s">
        <v>84</v>
      </c>
      <c r="AV350" s="15" t="s">
        <v>167</v>
      </c>
      <c r="AW350" s="15" t="s">
        <v>30</v>
      </c>
      <c r="AX350" s="15" t="s">
        <v>82</v>
      </c>
      <c r="AY350" s="295" t="s">
        <v>160</v>
      </c>
    </row>
    <row r="351" s="2" customFormat="1" ht="14.4" customHeight="1">
      <c r="A351" s="41"/>
      <c r="B351" s="42"/>
      <c r="C351" s="251" t="s">
        <v>426</v>
      </c>
      <c r="D351" s="251" t="s">
        <v>162</v>
      </c>
      <c r="E351" s="252" t="s">
        <v>423</v>
      </c>
      <c r="F351" s="253" t="s">
        <v>424</v>
      </c>
      <c r="G351" s="254" t="s">
        <v>184</v>
      </c>
      <c r="H351" s="255">
        <v>54</v>
      </c>
      <c r="I351" s="256"/>
      <c r="J351" s="257">
        <f>ROUND(I351*H351,2)</f>
        <v>0</v>
      </c>
      <c r="K351" s="253" t="s">
        <v>166</v>
      </c>
      <c r="L351" s="44"/>
      <c r="M351" s="258" t="s">
        <v>1</v>
      </c>
      <c r="N351" s="259" t="s">
        <v>40</v>
      </c>
      <c r="O351" s="94"/>
      <c r="P351" s="260">
        <f>O351*H351</f>
        <v>0</v>
      </c>
      <c r="Q351" s="260">
        <v>0</v>
      </c>
      <c r="R351" s="260">
        <f>Q351*H351</f>
        <v>0</v>
      </c>
      <c r="S351" s="260">
        <v>0</v>
      </c>
      <c r="T351" s="261">
        <f>S351*H351</f>
        <v>0</v>
      </c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R351" s="262" t="s">
        <v>167</v>
      </c>
      <c r="AT351" s="262" t="s">
        <v>162</v>
      </c>
      <c r="AU351" s="262" t="s">
        <v>84</v>
      </c>
      <c r="AY351" s="18" t="s">
        <v>160</v>
      </c>
      <c r="BE351" s="154">
        <f>IF(N351="základní",J351,0)</f>
        <v>0</v>
      </c>
      <c r="BF351" s="154">
        <f>IF(N351="snížená",J351,0)</f>
        <v>0</v>
      </c>
      <c r="BG351" s="154">
        <f>IF(N351="zákl. přenesená",J351,0)</f>
        <v>0</v>
      </c>
      <c r="BH351" s="154">
        <f>IF(N351="sníž. přenesená",J351,0)</f>
        <v>0</v>
      </c>
      <c r="BI351" s="154">
        <f>IF(N351="nulová",J351,0)</f>
        <v>0</v>
      </c>
      <c r="BJ351" s="18" t="s">
        <v>82</v>
      </c>
      <c r="BK351" s="154">
        <f>ROUND(I351*H351,2)</f>
        <v>0</v>
      </c>
      <c r="BL351" s="18" t="s">
        <v>167</v>
      </c>
      <c r="BM351" s="262" t="s">
        <v>812</v>
      </c>
    </row>
    <row r="352" s="14" customFormat="1">
      <c r="A352" s="14"/>
      <c r="B352" s="274"/>
      <c r="C352" s="275"/>
      <c r="D352" s="265" t="s">
        <v>169</v>
      </c>
      <c r="E352" s="276" t="s">
        <v>1</v>
      </c>
      <c r="F352" s="277" t="s">
        <v>785</v>
      </c>
      <c r="G352" s="275"/>
      <c r="H352" s="278">
        <v>54</v>
      </c>
      <c r="I352" s="279"/>
      <c r="J352" s="275"/>
      <c r="K352" s="275"/>
      <c r="L352" s="280"/>
      <c r="M352" s="281"/>
      <c r="N352" s="282"/>
      <c r="O352" s="282"/>
      <c r="P352" s="282"/>
      <c r="Q352" s="282"/>
      <c r="R352" s="282"/>
      <c r="S352" s="282"/>
      <c r="T352" s="283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84" t="s">
        <v>169</v>
      </c>
      <c r="AU352" s="284" t="s">
        <v>84</v>
      </c>
      <c r="AV352" s="14" t="s">
        <v>84</v>
      </c>
      <c r="AW352" s="14" t="s">
        <v>30</v>
      </c>
      <c r="AX352" s="14" t="s">
        <v>75</v>
      </c>
      <c r="AY352" s="284" t="s">
        <v>160</v>
      </c>
    </row>
    <row r="353" s="15" customFormat="1">
      <c r="A353" s="15"/>
      <c r="B353" s="285"/>
      <c r="C353" s="286"/>
      <c r="D353" s="265" t="s">
        <v>169</v>
      </c>
      <c r="E353" s="287" t="s">
        <v>1</v>
      </c>
      <c r="F353" s="288" t="s">
        <v>172</v>
      </c>
      <c r="G353" s="286"/>
      <c r="H353" s="289">
        <v>54</v>
      </c>
      <c r="I353" s="290"/>
      <c r="J353" s="286"/>
      <c r="K353" s="286"/>
      <c r="L353" s="291"/>
      <c r="M353" s="292"/>
      <c r="N353" s="293"/>
      <c r="O353" s="293"/>
      <c r="P353" s="293"/>
      <c r="Q353" s="293"/>
      <c r="R353" s="293"/>
      <c r="S353" s="293"/>
      <c r="T353" s="294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295" t="s">
        <v>169</v>
      </c>
      <c r="AU353" s="295" t="s">
        <v>84</v>
      </c>
      <c r="AV353" s="15" t="s">
        <v>167</v>
      </c>
      <c r="AW353" s="15" t="s">
        <v>30</v>
      </c>
      <c r="AX353" s="15" t="s">
        <v>82</v>
      </c>
      <c r="AY353" s="295" t="s">
        <v>160</v>
      </c>
    </row>
    <row r="354" s="2" customFormat="1" ht="24.15" customHeight="1">
      <c r="A354" s="41"/>
      <c r="B354" s="42"/>
      <c r="C354" s="251" t="s">
        <v>430</v>
      </c>
      <c r="D354" s="251" t="s">
        <v>162</v>
      </c>
      <c r="E354" s="252" t="s">
        <v>427</v>
      </c>
      <c r="F354" s="253" t="s">
        <v>428</v>
      </c>
      <c r="G354" s="254" t="s">
        <v>326</v>
      </c>
      <c r="H354" s="255">
        <v>2</v>
      </c>
      <c r="I354" s="256"/>
      <c r="J354" s="257">
        <f>ROUND(I354*H354,2)</f>
        <v>0</v>
      </c>
      <c r="K354" s="253" t="s">
        <v>166</v>
      </c>
      <c r="L354" s="44"/>
      <c r="M354" s="258" t="s">
        <v>1</v>
      </c>
      <c r="N354" s="259" t="s">
        <v>40</v>
      </c>
      <c r="O354" s="94"/>
      <c r="P354" s="260">
        <f>O354*H354</f>
        <v>0</v>
      </c>
      <c r="Q354" s="260">
        <v>0.45937</v>
      </c>
      <c r="R354" s="260">
        <f>Q354*H354</f>
        <v>0.91874</v>
      </c>
      <c r="S354" s="260">
        <v>0</v>
      </c>
      <c r="T354" s="261">
        <f>S354*H354</f>
        <v>0</v>
      </c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R354" s="262" t="s">
        <v>167</v>
      </c>
      <c r="AT354" s="262" t="s">
        <v>162</v>
      </c>
      <c r="AU354" s="262" t="s">
        <v>84</v>
      </c>
      <c r="AY354" s="18" t="s">
        <v>160</v>
      </c>
      <c r="BE354" s="154">
        <f>IF(N354="základní",J354,0)</f>
        <v>0</v>
      </c>
      <c r="BF354" s="154">
        <f>IF(N354="snížená",J354,0)</f>
        <v>0</v>
      </c>
      <c r="BG354" s="154">
        <f>IF(N354="zákl. přenesená",J354,0)</f>
        <v>0</v>
      </c>
      <c r="BH354" s="154">
        <f>IF(N354="sníž. přenesená",J354,0)</f>
        <v>0</v>
      </c>
      <c r="BI354" s="154">
        <f>IF(N354="nulová",J354,0)</f>
        <v>0</v>
      </c>
      <c r="BJ354" s="18" t="s">
        <v>82</v>
      </c>
      <c r="BK354" s="154">
        <f>ROUND(I354*H354,2)</f>
        <v>0</v>
      </c>
      <c r="BL354" s="18" t="s">
        <v>167</v>
      </c>
      <c r="BM354" s="262" t="s">
        <v>813</v>
      </c>
    </row>
    <row r="355" s="2" customFormat="1" ht="24.15" customHeight="1">
      <c r="A355" s="41"/>
      <c r="B355" s="42"/>
      <c r="C355" s="251" t="s">
        <v>434</v>
      </c>
      <c r="D355" s="251" t="s">
        <v>162</v>
      </c>
      <c r="E355" s="252" t="s">
        <v>814</v>
      </c>
      <c r="F355" s="253" t="s">
        <v>815</v>
      </c>
      <c r="G355" s="254" t="s">
        <v>184</v>
      </c>
      <c r="H355" s="255">
        <v>66</v>
      </c>
      <c r="I355" s="256"/>
      <c r="J355" s="257">
        <f>ROUND(I355*H355,2)</f>
        <v>0</v>
      </c>
      <c r="K355" s="253" t="s">
        <v>166</v>
      </c>
      <c r="L355" s="44"/>
      <c r="M355" s="258" t="s">
        <v>1</v>
      </c>
      <c r="N355" s="259" t="s">
        <v>40</v>
      </c>
      <c r="O355" s="94"/>
      <c r="P355" s="260">
        <f>O355*H355</f>
        <v>0</v>
      </c>
      <c r="Q355" s="260">
        <v>0</v>
      </c>
      <c r="R355" s="260">
        <f>Q355*H355</f>
        <v>0</v>
      </c>
      <c r="S355" s="260">
        <v>0</v>
      </c>
      <c r="T355" s="261">
        <f>S355*H355</f>
        <v>0</v>
      </c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R355" s="262" t="s">
        <v>167</v>
      </c>
      <c r="AT355" s="262" t="s">
        <v>162</v>
      </c>
      <c r="AU355" s="262" t="s">
        <v>84</v>
      </c>
      <c r="AY355" s="18" t="s">
        <v>160</v>
      </c>
      <c r="BE355" s="154">
        <f>IF(N355="základní",J355,0)</f>
        <v>0</v>
      </c>
      <c r="BF355" s="154">
        <f>IF(N355="snížená",J355,0)</f>
        <v>0</v>
      </c>
      <c r="BG355" s="154">
        <f>IF(N355="zákl. přenesená",J355,0)</f>
        <v>0</v>
      </c>
      <c r="BH355" s="154">
        <f>IF(N355="sníž. přenesená",J355,0)</f>
        <v>0</v>
      </c>
      <c r="BI355" s="154">
        <f>IF(N355="nulová",J355,0)</f>
        <v>0</v>
      </c>
      <c r="BJ355" s="18" t="s">
        <v>82</v>
      </c>
      <c r="BK355" s="154">
        <f>ROUND(I355*H355,2)</f>
        <v>0</v>
      </c>
      <c r="BL355" s="18" t="s">
        <v>167</v>
      </c>
      <c r="BM355" s="262" t="s">
        <v>816</v>
      </c>
    </row>
    <row r="356" s="14" customFormat="1">
      <c r="A356" s="14"/>
      <c r="B356" s="274"/>
      <c r="C356" s="275"/>
      <c r="D356" s="265" t="s">
        <v>169</v>
      </c>
      <c r="E356" s="276" t="s">
        <v>1</v>
      </c>
      <c r="F356" s="277" t="s">
        <v>793</v>
      </c>
      <c r="G356" s="275"/>
      <c r="H356" s="278">
        <v>66</v>
      </c>
      <c r="I356" s="279"/>
      <c r="J356" s="275"/>
      <c r="K356" s="275"/>
      <c r="L356" s="280"/>
      <c r="M356" s="281"/>
      <c r="N356" s="282"/>
      <c r="O356" s="282"/>
      <c r="P356" s="282"/>
      <c r="Q356" s="282"/>
      <c r="R356" s="282"/>
      <c r="S356" s="282"/>
      <c r="T356" s="283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84" t="s">
        <v>169</v>
      </c>
      <c r="AU356" s="284" t="s">
        <v>84</v>
      </c>
      <c r="AV356" s="14" t="s">
        <v>84</v>
      </c>
      <c r="AW356" s="14" t="s">
        <v>30</v>
      </c>
      <c r="AX356" s="14" t="s">
        <v>75</v>
      </c>
      <c r="AY356" s="284" t="s">
        <v>160</v>
      </c>
    </row>
    <row r="357" s="15" customFormat="1">
      <c r="A357" s="15"/>
      <c r="B357" s="285"/>
      <c r="C357" s="286"/>
      <c r="D357" s="265" t="s">
        <v>169</v>
      </c>
      <c r="E357" s="287" t="s">
        <v>1</v>
      </c>
      <c r="F357" s="288" t="s">
        <v>172</v>
      </c>
      <c r="G357" s="286"/>
      <c r="H357" s="289">
        <v>66</v>
      </c>
      <c r="I357" s="290"/>
      <c r="J357" s="286"/>
      <c r="K357" s="286"/>
      <c r="L357" s="291"/>
      <c r="M357" s="292"/>
      <c r="N357" s="293"/>
      <c r="O357" s="293"/>
      <c r="P357" s="293"/>
      <c r="Q357" s="293"/>
      <c r="R357" s="293"/>
      <c r="S357" s="293"/>
      <c r="T357" s="294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95" t="s">
        <v>169</v>
      </c>
      <c r="AU357" s="295" t="s">
        <v>84</v>
      </c>
      <c r="AV357" s="15" t="s">
        <v>167</v>
      </c>
      <c r="AW357" s="15" t="s">
        <v>30</v>
      </c>
      <c r="AX357" s="15" t="s">
        <v>82</v>
      </c>
      <c r="AY357" s="295" t="s">
        <v>160</v>
      </c>
    </row>
    <row r="358" s="2" customFormat="1" ht="24.15" customHeight="1">
      <c r="A358" s="41"/>
      <c r="B358" s="42"/>
      <c r="C358" s="251" t="s">
        <v>438</v>
      </c>
      <c r="D358" s="251" t="s">
        <v>162</v>
      </c>
      <c r="E358" s="252" t="s">
        <v>817</v>
      </c>
      <c r="F358" s="253" t="s">
        <v>818</v>
      </c>
      <c r="G358" s="254" t="s">
        <v>326</v>
      </c>
      <c r="H358" s="255">
        <v>3</v>
      </c>
      <c r="I358" s="256"/>
      <c r="J358" s="257">
        <f>ROUND(I358*H358,2)</f>
        <v>0</v>
      </c>
      <c r="K358" s="253" t="s">
        <v>166</v>
      </c>
      <c r="L358" s="44"/>
      <c r="M358" s="258" t="s">
        <v>1</v>
      </c>
      <c r="N358" s="259" t="s">
        <v>40</v>
      </c>
      <c r="O358" s="94"/>
      <c r="P358" s="260">
        <f>O358*H358</f>
        <v>0</v>
      </c>
      <c r="Q358" s="260">
        <v>0.010186000000000001</v>
      </c>
      <c r="R358" s="260">
        <f>Q358*H358</f>
        <v>0.030558000000000002</v>
      </c>
      <c r="S358" s="260">
        <v>0</v>
      </c>
      <c r="T358" s="261">
        <f>S358*H358</f>
        <v>0</v>
      </c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R358" s="262" t="s">
        <v>167</v>
      </c>
      <c r="AT358" s="262" t="s">
        <v>162</v>
      </c>
      <c r="AU358" s="262" t="s">
        <v>84</v>
      </c>
      <c r="AY358" s="18" t="s">
        <v>160</v>
      </c>
      <c r="BE358" s="154">
        <f>IF(N358="základní",J358,0)</f>
        <v>0</v>
      </c>
      <c r="BF358" s="154">
        <f>IF(N358="snížená",J358,0)</f>
        <v>0</v>
      </c>
      <c r="BG358" s="154">
        <f>IF(N358="zákl. přenesená",J358,0)</f>
        <v>0</v>
      </c>
      <c r="BH358" s="154">
        <f>IF(N358="sníž. přenesená",J358,0)</f>
        <v>0</v>
      </c>
      <c r="BI358" s="154">
        <f>IF(N358="nulová",J358,0)</f>
        <v>0</v>
      </c>
      <c r="BJ358" s="18" t="s">
        <v>82</v>
      </c>
      <c r="BK358" s="154">
        <f>ROUND(I358*H358,2)</f>
        <v>0</v>
      </c>
      <c r="BL358" s="18" t="s">
        <v>167</v>
      </c>
      <c r="BM358" s="262" t="s">
        <v>819</v>
      </c>
    </row>
    <row r="359" s="14" customFormat="1">
      <c r="A359" s="14"/>
      <c r="B359" s="274"/>
      <c r="C359" s="275"/>
      <c r="D359" s="265" t="s">
        <v>169</v>
      </c>
      <c r="E359" s="276" t="s">
        <v>1</v>
      </c>
      <c r="F359" s="277" t="s">
        <v>820</v>
      </c>
      <c r="G359" s="275"/>
      <c r="H359" s="278">
        <v>1</v>
      </c>
      <c r="I359" s="279"/>
      <c r="J359" s="275"/>
      <c r="K359" s="275"/>
      <c r="L359" s="280"/>
      <c r="M359" s="281"/>
      <c r="N359" s="282"/>
      <c r="O359" s="282"/>
      <c r="P359" s="282"/>
      <c r="Q359" s="282"/>
      <c r="R359" s="282"/>
      <c r="S359" s="282"/>
      <c r="T359" s="283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84" t="s">
        <v>169</v>
      </c>
      <c r="AU359" s="284" t="s">
        <v>84</v>
      </c>
      <c r="AV359" s="14" t="s">
        <v>84</v>
      </c>
      <c r="AW359" s="14" t="s">
        <v>30</v>
      </c>
      <c r="AX359" s="14" t="s">
        <v>75</v>
      </c>
      <c r="AY359" s="284" t="s">
        <v>160</v>
      </c>
    </row>
    <row r="360" s="14" customFormat="1">
      <c r="A360" s="14"/>
      <c r="B360" s="274"/>
      <c r="C360" s="275"/>
      <c r="D360" s="265" t="s">
        <v>169</v>
      </c>
      <c r="E360" s="276" t="s">
        <v>1</v>
      </c>
      <c r="F360" s="277" t="s">
        <v>821</v>
      </c>
      <c r="G360" s="275"/>
      <c r="H360" s="278">
        <v>2</v>
      </c>
      <c r="I360" s="279"/>
      <c r="J360" s="275"/>
      <c r="K360" s="275"/>
      <c r="L360" s="280"/>
      <c r="M360" s="281"/>
      <c r="N360" s="282"/>
      <c r="O360" s="282"/>
      <c r="P360" s="282"/>
      <c r="Q360" s="282"/>
      <c r="R360" s="282"/>
      <c r="S360" s="282"/>
      <c r="T360" s="283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84" t="s">
        <v>169</v>
      </c>
      <c r="AU360" s="284" t="s">
        <v>84</v>
      </c>
      <c r="AV360" s="14" t="s">
        <v>84</v>
      </c>
      <c r="AW360" s="14" t="s">
        <v>30</v>
      </c>
      <c r="AX360" s="14" t="s">
        <v>75</v>
      </c>
      <c r="AY360" s="284" t="s">
        <v>160</v>
      </c>
    </row>
    <row r="361" s="15" customFormat="1">
      <c r="A361" s="15"/>
      <c r="B361" s="285"/>
      <c r="C361" s="286"/>
      <c r="D361" s="265" t="s">
        <v>169</v>
      </c>
      <c r="E361" s="287" t="s">
        <v>1</v>
      </c>
      <c r="F361" s="288" t="s">
        <v>172</v>
      </c>
      <c r="G361" s="286"/>
      <c r="H361" s="289">
        <v>3</v>
      </c>
      <c r="I361" s="290"/>
      <c r="J361" s="286"/>
      <c r="K361" s="286"/>
      <c r="L361" s="291"/>
      <c r="M361" s="292"/>
      <c r="N361" s="293"/>
      <c r="O361" s="293"/>
      <c r="P361" s="293"/>
      <c r="Q361" s="293"/>
      <c r="R361" s="293"/>
      <c r="S361" s="293"/>
      <c r="T361" s="294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95" t="s">
        <v>169</v>
      </c>
      <c r="AU361" s="295" t="s">
        <v>84</v>
      </c>
      <c r="AV361" s="15" t="s">
        <v>167</v>
      </c>
      <c r="AW361" s="15" t="s">
        <v>30</v>
      </c>
      <c r="AX361" s="15" t="s">
        <v>82</v>
      </c>
      <c r="AY361" s="295" t="s">
        <v>160</v>
      </c>
    </row>
    <row r="362" s="2" customFormat="1" ht="24.15" customHeight="1">
      <c r="A362" s="41"/>
      <c r="B362" s="42"/>
      <c r="C362" s="307" t="s">
        <v>445</v>
      </c>
      <c r="D362" s="307" t="s">
        <v>291</v>
      </c>
      <c r="E362" s="308" t="s">
        <v>822</v>
      </c>
      <c r="F362" s="309" t="s">
        <v>823</v>
      </c>
      <c r="G362" s="310" t="s">
        <v>326</v>
      </c>
      <c r="H362" s="311">
        <v>2</v>
      </c>
      <c r="I362" s="312"/>
      <c r="J362" s="313">
        <f>ROUND(I362*H362,2)</f>
        <v>0</v>
      </c>
      <c r="K362" s="309" t="s">
        <v>1</v>
      </c>
      <c r="L362" s="314"/>
      <c r="M362" s="315" t="s">
        <v>1</v>
      </c>
      <c r="N362" s="316" t="s">
        <v>40</v>
      </c>
      <c r="O362" s="94"/>
      <c r="P362" s="260">
        <f>O362*H362</f>
        <v>0</v>
      </c>
      <c r="Q362" s="260">
        <v>0.25</v>
      </c>
      <c r="R362" s="260">
        <f>Q362*H362</f>
        <v>0.5</v>
      </c>
      <c r="S362" s="260">
        <v>0</v>
      </c>
      <c r="T362" s="261">
        <f>S362*H362</f>
        <v>0</v>
      </c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R362" s="262" t="s">
        <v>221</v>
      </c>
      <c r="AT362" s="262" t="s">
        <v>291</v>
      </c>
      <c r="AU362" s="262" t="s">
        <v>84</v>
      </c>
      <c r="AY362" s="18" t="s">
        <v>160</v>
      </c>
      <c r="BE362" s="154">
        <f>IF(N362="základní",J362,0)</f>
        <v>0</v>
      </c>
      <c r="BF362" s="154">
        <f>IF(N362="snížená",J362,0)</f>
        <v>0</v>
      </c>
      <c r="BG362" s="154">
        <f>IF(N362="zákl. přenesená",J362,0)</f>
        <v>0</v>
      </c>
      <c r="BH362" s="154">
        <f>IF(N362="sníž. přenesená",J362,0)</f>
        <v>0</v>
      </c>
      <c r="BI362" s="154">
        <f>IF(N362="nulová",J362,0)</f>
        <v>0</v>
      </c>
      <c r="BJ362" s="18" t="s">
        <v>82</v>
      </c>
      <c r="BK362" s="154">
        <f>ROUND(I362*H362,2)</f>
        <v>0</v>
      </c>
      <c r="BL362" s="18" t="s">
        <v>167</v>
      </c>
      <c r="BM362" s="262" t="s">
        <v>824</v>
      </c>
    </row>
    <row r="363" s="14" customFormat="1">
      <c r="A363" s="14"/>
      <c r="B363" s="274"/>
      <c r="C363" s="275"/>
      <c r="D363" s="265" t="s">
        <v>169</v>
      </c>
      <c r="E363" s="276" t="s">
        <v>1</v>
      </c>
      <c r="F363" s="277" t="s">
        <v>821</v>
      </c>
      <c r="G363" s="275"/>
      <c r="H363" s="278">
        <v>2</v>
      </c>
      <c r="I363" s="279"/>
      <c r="J363" s="275"/>
      <c r="K363" s="275"/>
      <c r="L363" s="280"/>
      <c r="M363" s="281"/>
      <c r="N363" s="282"/>
      <c r="O363" s="282"/>
      <c r="P363" s="282"/>
      <c r="Q363" s="282"/>
      <c r="R363" s="282"/>
      <c r="S363" s="282"/>
      <c r="T363" s="283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84" t="s">
        <v>169</v>
      </c>
      <c r="AU363" s="284" t="s">
        <v>84</v>
      </c>
      <c r="AV363" s="14" t="s">
        <v>84</v>
      </c>
      <c r="AW363" s="14" t="s">
        <v>30</v>
      </c>
      <c r="AX363" s="14" t="s">
        <v>75</v>
      </c>
      <c r="AY363" s="284" t="s">
        <v>160</v>
      </c>
    </row>
    <row r="364" s="15" customFormat="1">
      <c r="A364" s="15"/>
      <c r="B364" s="285"/>
      <c r="C364" s="286"/>
      <c r="D364" s="265" t="s">
        <v>169</v>
      </c>
      <c r="E364" s="287" t="s">
        <v>1</v>
      </c>
      <c r="F364" s="288" t="s">
        <v>172</v>
      </c>
      <c r="G364" s="286"/>
      <c r="H364" s="289">
        <v>2</v>
      </c>
      <c r="I364" s="290"/>
      <c r="J364" s="286"/>
      <c r="K364" s="286"/>
      <c r="L364" s="291"/>
      <c r="M364" s="292"/>
      <c r="N364" s="293"/>
      <c r="O364" s="293"/>
      <c r="P364" s="293"/>
      <c r="Q364" s="293"/>
      <c r="R364" s="293"/>
      <c r="S364" s="293"/>
      <c r="T364" s="294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95" t="s">
        <v>169</v>
      </c>
      <c r="AU364" s="295" t="s">
        <v>84</v>
      </c>
      <c r="AV364" s="15" t="s">
        <v>167</v>
      </c>
      <c r="AW364" s="15" t="s">
        <v>30</v>
      </c>
      <c r="AX364" s="15" t="s">
        <v>82</v>
      </c>
      <c r="AY364" s="295" t="s">
        <v>160</v>
      </c>
    </row>
    <row r="365" s="2" customFormat="1" ht="24.15" customHeight="1">
      <c r="A365" s="41"/>
      <c r="B365" s="42"/>
      <c r="C365" s="307" t="s">
        <v>450</v>
      </c>
      <c r="D365" s="307" t="s">
        <v>291</v>
      </c>
      <c r="E365" s="308" t="s">
        <v>825</v>
      </c>
      <c r="F365" s="309" t="s">
        <v>826</v>
      </c>
      <c r="G365" s="310" t="s">
        <v>326</v>
      </c>
      <c r="H365" s="311">
        <v>1</v>
      </c>
      <c r="I365" s="312"/>
      <c r="J365" s="313">
        <f>ROUND(I365*H365,2)</f>
        <v>0</v>
      </c>
      <c r="K365" s="309" t="s">
        <v>1</v>
      </c>
      <c r="L365" s="314"/>
      <c r="M365" s="315" t="s">
        <v>1</v>
      </c>
      <c r="N365" s="316" t="s">
        <v>40</v>
      </c>
      <c r="O365" s="94"/>
      <c r="P365" s="260">
        <f>O365*H365</f>
        <v>0</v>
      </c>
      <c r="Q365" s="260">
        <v>1</v>
      </c>
      <c r="R365" s="260">
        <f>Q365*H365</f>
        <v>1</v>
      </c>
      <c r="S365" s="260">
        <v>0</v>
      </c>
      <c r="T365" s="261">
        <f>S365*H365</f>
        <v>0</v>
      </c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R365" s="262" t="s">
        <v>221</v>
      </c>
      <c r="AT365" s="262" t="s">
        <v>291</v>
      </c>
      <c r="AU365" s="262" t="s">
        <v>84</v>
      </c>
      <c r="AY365" s="18" t="s">
        <v>160</v>
      </c>
      <c r="BE365" s="154">
        <f>IF(N365="základní",J365,0)</f>
        <v>0</v>
      </c>
      <c r="BF365" s="154">
        <f>IF(N365="snížená",J365,0)</f>
        <v>0</v>
      </c>
      <c r="BG365" s="154">
        <f>IF(N365="zákl. přenesená",J365,0)</f>
        <v>0</v>
      </c>
      <c r="BH365" s="154">
        <f>IF(N365="sníž. přenesená",J365,0)</f>
        <v>0</v>
      </c>
      <c r="BI365" s="154">
        <f>IF(N365="nulová",J365,0)</f>
        <v>0</v>
      </c>
      <c r="BJ365" s="18" t="s">
        <v>82</v>
      </c>
      <c r="BK365" s="154">
        <f>ROUND(I365*H365,2)</f>
        <v>0</v>
      </c>
      <c r="BL365" s="18" t="s">
        <v>167</v>
      </c>
      <c r="BM365" s="262" t="s">
        <v>827</v>
      </c>
    </row>
    <row r="366" s="14" customFormat="1">
      <c r="A366" s="14"/>
      <c r="B366" s="274"/>
      <c r="C366" s="275"/>
      <c r="D366" s="265" t="s">
        <v>169</v>
      </c>
      <c r="E366" s="276" t="s">
        <v>1</v>
      </c>
      <c r="F366" s="277" t="s">
        <v>828</v>
      </c>
      <c r="G366" s="275"/>
      <c r="H366" s="278">
        <v>1</v>
      </c>
      <c r="I366" s="279"/>
      <c r="J366" s="275"/>
      <c r="K366" s="275"/>
      <c r="L366" s="280"/>
      <c r="M366" s="281"/>
      <c r="N366" s="282"/>
      <c r="O366" s="282"/>
      <c r="P366" s="282"/>
      <c r="Q366" s="282"/>
      <c r="R366" s="282"/>
      <c r="S366" s="282"/>
      <c r="T366" s="283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84" t="s">
        <v>169</v>
      </c>
      <c r="AU366" s="284" t="s">
        <v>84</v>
      </c>
      <c r="AV366" s="14" t="s">
        <v>84</v>
      </c>
      <c r="AW366" s="14" t="s">
        <v>30</v>
      </c>
      <c r="AX366" s="14" t="s">
        <v>75</v>
      </c>
      <c r="AY366" s="284" t="s">
        <v>160</v>
      </c>
    </row>
    <row r="367" s="15" customFormat="1">
      <c r="A367" s="15"/>
      <c r="B367" s="285"/>
      <c r="C367" s="286"/>
      <c r="D367" s="265" t="s">
        <v>169</v>
      </c>
      <c r="E367" s="287" t="s">
        <v>1</v>
      </c>
      <c r="F367" s="288" t="s">
        <v>172</v>
      </c>
      <c r="G367" s="286"/>
      <c r="H367" s="289">
        <v>1</v>
      </c>
      <c r="I367" s="290"/>
      <c r="J367" s="286"/>
      <c r="K367" s="286"/>
      <c r="L367" s="291"/>
      <c r="M367" s="292"/>
      <c r="N367" s="293"/>
      <c r="O367" s="293"/>
      <c r="P367" s="293"/>
      <c r="Q367" s="293"/>
      <c r="R367" s="293"/>
      <c r="S367" s="293"/>
      <c r="T367" s="294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95" t="s">
        <v>169</v>
      </c>
      <c r="AU367" s="295" t="s">
        <v>84</v>
      </c>
      <c r="AV367" s="15" t="s">
        <v>167</v>
      </c>
      <c r="AW367" s="15" t="s">
        <v>30</v>
      </c>
      <c r="AX367" s="15" t="s">
        <v>82</v>
      </c>
      <c r="AY367" s="295" t="s">
        <v>160</v>
      </c>
    </row>
    <row r="368" s="2" customFormat="1" ht="24.15" customHeight="1">
      <c r="A368" s="41"/>
      <c r="B368" s="42"/>
      <c r="C368" s="251" t="s">
        <v>457</v>
      </c>
      <c r="D368" s="251" t="s">
        <v>162</v>
      </c>
      <c r="E368" s="252" t="s">
        <v>829</v>
      </c>
      <c r="F368" s="253" t="s">
        <v>830</v>
      </c>
      <c r="G368" s="254" t="s">
        <v>326</v>
      </c>
      <c r="H368" s="255">
        <v>2</v>
      </c>
      <c r="I368" s="256"/>
      <c r="J368" s="257">
        <f>ROUND(I368*H368,2)</f>
        <v>0</v>
      </c>
      <c r="K368" s="253" t="s">
        <v>166</v>
      </c>
      <c r="L368" s="44"/>
      <c r="M368" s="258" t="s">
        <v>1</v>
      </c>
      <c r="N368" s="259" t="s">
        <v>40</v>
      </c>
      <c r="O368" s="94"/>
      <c r="P368" s="260">
        <f>O368*H368</f>
        <v>0</v>
      </c>
      <c r="Q368" s="260">
        <v>0.01248</v>
      </c>
      <c r="R368" s="260">
        <f>Q368*H368</f>
        <v>0.02496</v>
      </c>
      <c r="S368" s="260">
        <v>0</v>
      </c>
      <c r="T368" s="261">
        <f>S368*H368</f>
        <v>0</v>
      </c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R368" s="262" t="s">
        <v>167</v>
      </c>
      <c r="AT368" s="262" t="s">
        <v>162</v>
      </c>
      <c r="AU368" s="262" t="s">
        <v>84</v>
      </c>
      <c r="AY368" s="18" t="s">
        <v>160</v>
      </c>
      <c r="BE368" s="154">
        <f>IF(N368="základní",J368,0)</f>
        <v>0</v>
      </c>
      <c r="BF368" s="154">
        <f>IF(N368="snížená",J368,0)</f>
        <v>0</v>
      </c>
      <c r="BG368" s="154">
        <f>IF(N368="zákl. přenesená",J368,0)</f>
        <v>0</v>
      </c>
      <c r="BH368" s="154">
        <f>IF(N368="sníž. přenesená",J368,0)</f>
        <v>0</v>
      </c>
      <c r="BI368" s="154">
        <f>IF(N368="nulová",J368,0)</f>
        <v>0</v>
      </c>
      <c r="BJ368" s="18" t="s">
        <v>82</v>
      </c>
      <c r="BK368" s="154">
        <f>ROUND(I368*H368,2)</f>
        <v>0</v>
      </c>
      <c r="BL368" s="18" t="s">
        <v>167</v>
      </c>
      <c r="BM368" s="262" t="s">
        <v>831</v>
      </c>
    </row>
    <row r="369" s="14" customFormat="1">
      <c r="A369" s="14"/>
      <c r="B369" s="274"/>
      <c r="C369" s="275"/>
      <c r="D369" s="265" t="s">
        <v>169</v>
      </c>
      <c r="E369" s="276" t="s">
        <v>1</v>
      </c>
      <c r="F369" s="277" t="s">
        <v>832</v>
      </c>
      <c r="G369" s="275"/>
      <c r="H369" s="278">
        <v>2</v>
      </c>
      <c r="I369" s="279"/>
      <c r="J369" s="275"/>
      <c r="K369" s="275"/>
      <c r="L369" s="280"/>
      <c r="M369" s="281"/>
      <c r="N369" s="282"/>
      <c r="O369" s="282"/>
      <c r="P369" s="282"/>
      <c r="Q369" s="282"/>
      <c r="R369" s="282"/>
      <c r="S369" s="282"/>
      <c r="T369" s="283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84" t="s">
        <v>169</v>
      </c>
      <c r="AU369" s="284" t="s">
        <v>84</v>
      </c>
      <c r="AV369" s="14" t="s">
        <v>84</v>
      </c>
      <c r="AW369" s="14" t="s">
        <v>30</v>
      </c>
      <c r="AX369" s="14" t="s">
        <v>75</v>
      </c>
      <c r="AY369" s="284" t="s">
        <v>160</v>
      </c>
    </row>
    <row r="370" s="15" customFormat="1">
      <c r="A370" s="15"/>
      <c r="B370" s="285"/>
      <c r="C370" s="286"/>
      <c r="D370" s="265" t="s">
        <v>169</v>
      </c>
      <c r="E370" s="287" t="s">
        <v>1</v>
      </c>
      <c r="F370" s="288" t="s">
        <v>172</v>
      </c>
      <c r="G370" s="286"/>
      <c r="H370" s="289">
        <v>2</v>
      </c>
      <c r="I370" s="290"/>
      <c r="J370" s="286"/>
      <c r="K370" s="286"/>
      <c r="L370" s="291"/>
      <c r="M370" s="292"/>
      <c r="N370" s="293"/>
      <c r="O370" s="293"/>
      <c r="P370" s="293"/>
      <c r="Q370" s="293"/>
      <c r="R370" s="293"/>
      <c r="S370" s="293"/>
      <c r="T370" s="294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95" t="s">
        <v>169</v>
      </c>
      <c r="AU370" s="295" t="s">
        <v>84</v>
      </c>
      <c r="AV370" s="15" t="s">
        <v>167</v>
      </c>
      <c r="AW370" s="15" t="s">
        <v>30</v>
      </c>
      <c r="AX370" s="15" t="s">
        <v>82</v>
      </c>
      <c r="AY370" s="295" t="s">
        <v>160</v>
      </c>
    </row>
    <row r="371" s="2" customFormat="1" ht="14.4" customHeight="1">
      <c r="A371" s="41"/>
      <c r="B371" s="42"/>
      <c r="C371" s="307" t="s">
        <v>462</v>
      </c>
      <c r="D371" s="307" t="s">
        <v>291</v>
      </c>
      <c r="E371" s="308" t="s">
        <v>833</v>
      </c>
      <c r="F371" s="309" t="s">
        <v>834</v>
      </c>
      <c r="G371" s="310" t="s">
        <v>326</v>
      </c>
      <c r="H371" s="311">
        <v>2</v>
      </c>
      <c r="I371" s="312"/>
      <c r="J371" s="313">
        <f>ROUND(I371*H371,2)</f>
        <v>0</v>
      </c>
      <c r="K371" s="309" t="s">
        <v>1</v>
      </c>
      <c r="L371" s="314"/>
      <c r="M371" s="315" t="s">
        <v>1</v>
      </c>
      <c r="N371" s="316" t="s">
        <v>40</v>
      </c>
      <c r="O371" s="94"/>
      <c r="P371" s="260">
        <f>O371*H371</f>
        <v>0</v>
      </c>
      <c r="Q371" s="260">
        <v>0.51000000000000001</v>
      </c>
      <c r="R371" s="260">
        <f>Q371*H371</f>
        <v>1.02</v>
      </c>
      <c r="S371" s="260">
        <v>0</v>
      </c>
      <c r="T371" s="261">
        <f>S371*H371</f>
        <v>0</v>
      </c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R371" s="262" t="s">
        <v>221</v>
      </c>
      <c r="AT371" s="262" t="s">
        <v>291</v>
      </c>
      <c r="AU371" s="262" t="s">
        <v>84</v>
      </c>
      <c r="AY371" s="18" t="s">
        <v>160</v>
      </c>
      <c r="BE371" s="154">
        <f>IF(N371="základní",J371,0)</f>
        <v>0</v>
      </c>
      <c r="BF371" s="154">
        <f>IF(N371="snížená",J371,0)</f>
        <v>0</v>
      </c>
      <c r="BG371" s="154">
        <f>IF(N371="zákl. přenesená",J371,0)</f>
        <v>0</v>
      </c>
      <c r="BH371" s="154">
        <f>IF(N371="sníž. přenesená",J371,0)</f>
        <v>0</v>
      </c>
      <c r="BI371" s="154">
        <f>IF(N371="nulová",J371,0)</f>
        <v>0</v>
      </c>
      <c r="BJ371" s="18" t="s">
        <v>82</v>
      </c>
      <c r="BK371" s="154">
        <f>ROUND(I371*H371,2)</f>
        <v>0</v>
      </c>
      <c r="BL371" s="18" t="s">
        <v>167</v>
      </c>
      <c r="BM371" s="262" t="s">
        <v>835</v>
      </c>
    </row>
    <row r="372" s="14" customFormat="1">
      <c r="A372" s="14"/>
      <c r="B372" s="274"/>
      <c r="C372" s="275"/>
      <c r="D372" s="265" t="s">
        <v>169</v>
      </c>
      <c r="E372" s="276" t="s">
        <v>1</v>
      </c>
      <c r="F372" s="277" t="s">
        <v>832</v>
      </c>
      <c r="G372" s="275"/>
      <c r="H372" s="278">
        <v>2</v>
      </c>
      <c r="I372" s="279"/>
      <c r="J372" s="275"/>
      <c r="K372" s="275"/>
      <c r="L372" s="280"/>
      <c r="M372" s="281"/>
      <c r="N372" s="282"/>
      <c r="O372" s="282"/>
      <c r="P372" s="282"/>
      <c r="Q372" s="282"/>
      <c r="R372" s="282"/>
      <c r="S372" s="282"/>
      <c r="T372" s="283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84" t="s">
        <v>169</v>
      </c>
      <c r="AU372" s="284" t="s">
        <v>84</v>
      </c>
      <c r="AV372" s="14" t="s">
        <v>84</v>
      </c>
      <c r="AW372" s="14" t="s">
        <v>30</v>
      </c>
      <c r="AX372" s="14" t="s">
        <v>75</v>
      </c>
      <c r="AY372" s="284" t="s">
        <v>160</v>
      </c>
    </row>
    <row r="373" s="15" customFormat="1">
      <c r="A373" s="15"/>
      <c r="B373" s="285"/>
      <c r="C373" s="286"/>
      <c r="D373" s="265" t="s">
        <v>169</v>
      </c>
      <c r="E373" s="287" t="s">
        <v>1</v>
      </c>
      <c r="F373" s="288" t="s">
        <v>172</v>
      </c>
      <c r="G373" s="286"/>
      <c r="H373" s="289">
        <v>2</v>
      </c>
      <c r="I373" s="290"/>
      <c r="J373" s="286"/>
      <c r="K373" s="286"/>
      <c r="L373" s="291"/>
      <c r="M373" s="292"/>
      <c r="N373" s="293"/>
      <c r="O373" s="293"/>
      <c r="P373" s="293"/>
      <c r="Q373" s="293"/>
      <c r="R373" s="293"/>
      <c r="S373" s="293"/>
      <c r="T373" s="294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95" t="s">
        <v>169</v>
      </c>
      <c r="AU373" s="295" t="s">
        <v>84</v>
      </c>
      <c r="AV373" s="15" t="s">
        <v>167</v>
      </c>
      <c r="AW373" s="15" t="s">
        <v>30</v>
      </c>
      <c r="AX373" s="15" t="s">
        <v>82</v>
      </c>
      <c r="AY373" s="295" t="s">
        <v>160</v>
      </c>
    </row>
    <row r="374" s="2" customFormat="1" ht="24.15" customHeight="1">
      <c r="A374" s="41"/>
      <c r="B374" s="42"/>
      <c r="C374" s="251" t="s">
        <v>466</v>
      </c>
      <c r="D374" s="251" t="s">
        <v>162</v>
      </c>
      <c r="E374" s="252" t="s">
        <v>836</v>
      </c>
      <c r="F374" s="253" t="s">
        <v>837</v>
      </c>
      <c r="G374" s="254" t="s">
        <v>326</v>
      </c>
      <c r="H374" s="255">
        <v>2</v>
      </c>
      <c r="I374" s="256"/>
      <c r="J374" s="257">
        <f>ROUND(I374*H374,2)</f>
        <v>0</v>
      </c>
      <c r="K374" s="253" t="s">
        <v>166</v>
      </c>
      <c r="L374" s="44"/>
      <c r="M374" s="258" t="s">
        <v>1</v>
      </c>
      <c r="N374" s="259" t="s">
        <v>40</v>
      </c>
      <c r="O374" s="94"/>
      <c r="P374" s="260">
        <f>O374*H374</f>
        <v>0</v>
      </c>
      <c r="Q374" s="260">
        <v>0.028538000000000001</v>
      </c>
      <c r="R374" s="260">
        <f>Q374*H374</f>
        <v>0.057076000000000002</v>
      </c>
      <c r="S374" s="260">
        <v>0</v>
      </c>
      <c r="T374" s="261">
        <f>S374*H374</f>
        <v>0</v>
      </c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R374" s="262" t="s">
        <v>167</v>
      </c>
      <c r="AT374" s="262" t="s">
        <v>162</v>
      </c>
      <c r="AU374" s="262" t="s">
        <v>84</v>
      </c>
      <c r="AY374" s="18" t="s">
        <v>160</v>
      </c>
      <c r="BE374" s="154">
        <f>IF(N374="základní",J374,0)</f>
        <v>0</v>
      </c>
      <c r="BF374" s="154">
        <f>IF(N374="snížená",J374,0)</f>
        <v>0</v>
      </c>
      <c r="BG374" s="154">
        <f>IF(N374="zákl. přenesená",J374,0)</f>
        <v>0</v>
      </c>
      <c r="BH374" s="154">
        <f>IF(N374="sníž. přenesená",J374,0)</f>
        <v>0</v>
      </c>
      <c r="BI374" s="154">
        <f>IF(N374="nulová",J374,0)</f>
        <v>0</v>
      </c>
      <c r="BJ374" s="18" t="s">
        <v>82</v>
      </c>
      <c r="BK374" s="154">
        <f>ROUND(I374*H374,2)</f>
        <v>0</v>
      </c>
      <c r="BL374" s="18" t="s">
        <v>167</v>
      </c>
      <c r="BM374" s="262" t="s">
        <v>838</v>
      </c>
    </row>
    <row r="375" s="14" customFormat="1">
      <c r="A375" s="14"/>
      <c r="B375" s="274"/>
      <c r="C375" s="275"/>
      <c r="D375" s="265" t="s">
        <v>169</v>
      </c>
      <c r="E375" s="276" t="s">
        <v>1</v>
      </c>
      <c r="F375" s="277" t="s">
        <v>839</v>
      </c>
      <c r="G375" s="275"/>
      <c r="H375" s="278">
        <v>2</v>
      </c>
      <c r="I375" s="279"/>
      <c r="J375" s="275"/>
      <c r="K375" s="275"/>
      <c r="L375" s="280"/>
      <c r="M375" s="281"/>
      <c r="N375" s="282"/>
      <c r="O375" s="282"/>
      <c r="P375" s="282"/>
      <c r="Q375" s="282"/>
      <c r="R375" s="282"/>
      <c r="S375" s="282"/>
      <c r="T375" s="283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84" t="s">
        <v>169</v>
      </c>
      <c r="AU375" s="284" t="s">
        <v>84</v>
      </c>
      <c r="AV375" s="14" t="s">
        <v>84</v>
      </c>
      <c r="AW375" s="14" t="s">
        <v>30</v>
      </c>
      <c r="AX375" s="14" t="s">
        <v>75</v>
      </c>
      <c r="AY375" s="284" t="s">
        <v>160</v>
      </c>
    </row>
    <row r="376" s="15" customFormat="1">
      <c r="A376" s="15"/>
      <c r="B376" s="285"/>
      <c r="C376" s="286"/>
      <c r="D376" s="265" t="s">
        <v>169</v>
      </c>
      <c r="E376" s="287" t="s">
        <v>1</v>
      </c>
      <c r="F376" s="288" t="s">
        <v>172</v>
      </c>
      <c r="G376" s="286"/>
      <c r="H376" s="289">
        <v>2</v>
      </c>
      <c r="I376" s="290"/>
      <c r="J376" s="286"/>
      <c r="K376" s="286"/>
      <c r="L376" s="291"/>
      <c r="M376" s="292"/>
      <c r="N376" s="293"/>
      <c r="O376" s="293"/>
      <c r="P376" s="293"/>
      <c r="Q376" s="293"/>
      <c r="R376" s="293"/>
      <c r="S376" s="293"/>
      <c r="T376" s="294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95" t="s">
        <v>169</v>
      </c>
      <c r="AU376" s="295" t="s">
        <v>84</v>
      </c>
      <c r="AV376" s="15" t="s">
        <v>167</v>
      </c>
      <c r="AW376" s="15" t="s">
        <v>30</v>
      </c>
      <c r="AX376" s="15" t="s">
        <v>82</v>
      </c>
      <c r="AY376" s="295" t="s">
        <v>160</v>
      </c>
    </row>
    <row r="377" s="2" customFormat="1" ht="14.4" customHeight="1">
      <c r="A377" s="41"/>
      <c r="B377" s="42"/>
      <c r="C377" s="307" t="s">
        <v>471</v>
      </c>
      <c r="D377" s="307" t="s">
        <v>291</v>
      </c>
      <c r="E377" s="308" t="s">
        <v>840</v>
      </c>
      <c r="F377" s="309" t="s">
        <v>841</v>
      </c>
      <c r="G377" s="310" t="s">
        <v>326</v>
      </c>
      <c r="H377" s="311">
        <v>2</v>
      </c>
      <c r="I377" s="312"/>
      <c r="J377" s="313">
        <f>ROUND(I377*H377,2)</f>
        <v>0</v>
      </c>
      <c r="K377" s="309" t="s">
        <v>1</v>
      </c>
      <c r="L377" s="314"/>
      <c r="M377" s="315" t="s">
        <v>1</v>
      </c>
      <c r="N377" s="316" t="s">
        <v>40</v>
      </c>
      <c r="O377" s="94"/>
      <c r="P377" s="260">
        <f>O377*H377</f>
        <v>0</v>
      </c>
      <c r="Q377" s="260">
        <v>1.5</v>
      </c>
      <c r="R377" s="260">
        <f>Q377*H377</f>
        <v>3</v>
      </c>
      <c r="S377" s="260">
        <v>0</v>
      </c>
      <c r="T377" s="261">
        <f>S377*H377</f>
        <v>0</v>
      </c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R377" s="262" t="s">
        <v>221</v>
      </c>
      <c r="AT377" s="262" t="s">
        <v>291</v>
      </c>
      <c r="AU377" s="262" t="s">
        <v>84</v>
      </c>
      <c r="AY377" s="18" t="s">
        <v>160</v>
      </c>
      <c r="BE377" s="154">
        <f>IF(N377="základní",J377,0)</f>
        <v>0</v>
      </c>
      <c r="BF377" s="154">
        <f>IF(N377="snížená",J377,0)</f>
        <v>0</v>
      </c>
      <c r="BG377" s="154">
        <f>IF(N377="zákl. přenesená",J377,0)</f>
        <v>0</v>
      </c>
      <c r="BH377" s="154">
        <f>IF(N377="sníž. přenesená",J377,0)</f>
        <v>0</v>
      </c>
      <c r="BI377" s="154">
        <f>IF(N377="nulová",J377,0)</f>
        <v>0</v>
      </c>
      <c r="BJ377" s="18" t="s">
        <v>82</v>
      </c>
      <c r="BK377" s="154">
        <f>ROUND(I377*H377,2)</f>
        <v>0</v>
      </c>
      <c r="BL377" s="18" t="s">
        <v>167</v>
      </c>
      <c r="BM377" s="262" t="s">
        <v>842</v>
      </c>
    </row>
    <row r="378" s="14" customFormat="1">
      <c r="A378" s="14"/>
      <c r="B378" s="274"/>
      <c r="C378" s="275"/>
      <c r="D378" s="265" t="s">
        <v>169</v>
      </c>
      <c r="E378" s="276" t="s">
        <v>1</v>
      </c>
      <c r="F378" s="277" t="s">
        <v>839</v>
      </c>
      <c r="G378" s="275"/>
      <c r="H378" s="278">
        <v>2</v>
      </c>
      <c r="I378" s="279"/>
      <c r="J378" s="275"/>
      <c r="K378" s="275"/>
      <c r="L378" s="280"/>
      <c r="M378" s="281"/>
      <c r="N378" s="282"/>
      <c r="O378" s="282"/>
      <c r="P378" s="282"/>
      <c r="Q378" s="282"/>
      <c r="R378" s="282"/>
      <c r="S378" s="282"/>
      <c r="T378" s="283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84" t="s">
        <v>169</v>
      </c>
      <c r="AU378" s="284" t="s">
        <v>84</v>
      </c>
      <c r="AV378" s="14" t="s">
        <v>84</v>
      </c>
      <c r="AW378" s="14" t="s">
        <v>30</v>
      </c>
      <c r="AX378" s="14" t="s">
        <v>75</v>
      </c>
      <c r="AY378" s="284" t="s">
        <v>160</v>
      </c>
    </row>
    <row r="379" s="15" customFormat="1">
      <c r="A379" s="15"/>
      <c r="B379" s="285"/>
      <c r="C379" s="286"/>
      <c r="D379" s="265" t="s">
        <v>169</v>
      </c>
      <c r="E379" s="287" t="s">
        <v>1</v>
      </c>
      <c r="F379" s="288" t="s">
        <v>172</v>
      </c>
      <c r="G379" s="286"/>
      <c r="H379" s="289">
        <v>2</v>
      </c>
      <c r="I379" s="290"/>
      <c r="J379" s="286"/>
      <c r="K379" s="286"/>
      <c r="L379" s="291"/>
      <c r="M379" s="292"/>
      <c r="N379" s="293"/>
      <c r="O379" s="293"/>
      <c r="P379" s="293"/>
      <c r="Q379" s="293"/>
      <c r="R379" s="293"/>
      <c r="S379" s="293"/>
      <c r="T379" s="294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95" t="s">
        <v>169</v>
      </c>
      <c r="AU379" s="295" t="s">
        <v>84</v>
      </c>
      <c r="AV379" s="15" t="s">
        <v>167</v>
      </c>
      <c r="AW379" s="15" t="s">
        <v>30</v>
      </c>
      <c r="AX379" s="15" t="s">
        <v>82</v>
      </c>
      <c r="AY379" s="295" t="s">
        <v>160</v>
      </c>
    </row>
    <row r="380" s="2" customFormat="1" ht="24.15" customHeight="1">
      <c r="A380" s="41"/>
      <c r="B380" s="42"/>
      <c r="C380" s="307" t="s">
        <v>475</v>
      </c>
      <c r="D380" s="307" t="s">
        <v>291</v>
      </c>
      <c r="E380" s="308" t="s">
        <v>843</v>
      </c>
      <c r="F380" s="309" t="s">
        <v>844</v>
      </c>
      <c r="G380" s="310" t="s">
        <v>326</v>
      </c>
      <c r="H380" s="311">
        <v>5</v>
      </c>
      <c r="I380" s="312"/>
      <c r="J380" s="313">
        <f>ROUND(I380*H380,2)</f>
        <v>0</v>
      </c>
      <c r="K380" s="309" t="s">
        <v>1</v>
      </c>
      <c r="L380" s="314"/>
      <c r="M380" s="315" t="s">
        <v>1</v>
      </c>
      <c r="N380" s="316" t="s">
        <v>40</v>
      </c>
      <c r="O380" s="94"/>
      <c r="P380" s="260">
        <f>O380*H380</f>
        <v>0</v>
      </c>
      <c r="Q380" s="260">
        <v>0.002</v>
      </c>
      <c r="R380" s="260">
        <f>Q380*H380</f>
        <v>0.01</v>
      </c>
      <c r="S380" s="260">
        <v>0</v>
      </c>
      <c r="T380" s="261">
        <f>S380*H380</f>
        <v>0</v>
      </c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R380" s="262" t="s">
        <v>221</v>
      </c>
      <c r="AT380" s="262" t="s">
        <v>291</v>
      </c>
      <c r="AU380" s="262" t="s">
        <v>84</v>
      </c>
      <c r="AY380" s="18" t="s">
        <v>160</v>
      </c>
      <c r="BE380" s="154">
        <f>IF(N380="základní",J380,0)</f>
        <v>0</v>
      </c>
      <c r="BF380" s="154">
        <f>IF(N380="snížená",J380,0)</f>
        <v>0</v>
      </c>
      <c r="BG380" s="154">
        <f>IF(N380="zákl. přenesená",J380,0)</f>
        <v>0</v>
      </c>
      <c r="BH380" s="154">
        <f>IF(N380="sníž. přenesená",J380,0)</f>
        <v>0</v>
      </c>
      <c r="BI380" s="154">
        <f>IF(N380="nulová",J380,0)</f>
        <v>0</v>
      </c>
      <c r="BJ380" s="18" t="s">
        <v>82</v>
      </c>
      <c r="BK380" s="154">
        <f>ROUND(I380*H380,2)</f>
        <v>0</v>
      </c>
      <c r="BL380" s="18" t="s">
        <v>167</v>
      </c>
      <c r="BM380" s="262" t="s">
        <v>845</v>
      </c>
    </row>
    <row r="381" s="14" customFormat="1">
      <c r="A381" s="14"/>
      <c r="B381" s="274"/>
      <c r="C381" s="275"/>
      <c r="D381" s="265" t="s">
        <v>169</v>
      </c>
      <c r="E381" s="276" t="s">
        <v>1</v>
      </c>
      <c r="F381" s="277" t="s">
        <v>846</v>
      </c>
      <c r="G381" s="275"/>
      <c r="H381" s="278">
        <v>5</v>
      </c>
      <c r="I381" s="279"/>
      <c r="J381" s="275"/>
      <c r="K381" s="275"/>
      <c r="L381" s="280"/>
      <c r="M381" s="281"/>
      <c r="N381" s="282"/>
      <c r="O381" s="282"/>
      <c r="P381" s="282"/>
      <c r="Q381" s="282"/>
      <c r="R381" s="282"/>
      <c r="S381" s="282"/>
      <c r="T381" s="283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84" t="s">
        <v>169</v>
      </c>
      <c r="AU381" s="284" t="s">
        <v>84</v>
      </c>
      <c r="AV381" s="14" t="s">
        <v>84</v>
      </c>
      <c r="AW381" s="14" t="s">
        <v>30</v>
      </c>
      <c r="AX381" s="14" t="s">
        <v>75</v>
      </c>
      <c r="AY381" s="284" t="s">
        <v>160</v>
      </c>
    </row>
    <row r="382" s="15" customFormat="1">
      <c r="A382" s="15"/>
      <c r="B382" s="285"/>
      <c r="C382" s="286"/>
      <c r="D382" s="265" t="s">
        <v>169</v>
      </c>
      <c r="E382" s="287" t="s">
        <v>1</v>
      </c>
      <c r="F382" s="288" t="s">
        <v>172</v>
      </c>
      <c r="G382" s="286"/>
      <c r="H382" s="289">
        <v>5</v>
      </c>
      <c r="I382" s="290"/>
      <c r="J382" s="286"/>
      <c r="K382" s="286"/>
      <c r="L382" s="291"/>
      <c r="M382" s="292"/>
      <c r="N382" s="293"/>
      <c r="O382" s="293"/>
      <c r="P382" s="293"/>
      <c r="Q382" s="293"/>
      <c r="R382" s="293"/>
      <c r="S382" s="293"/>
      <c r="T382" s="294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T382" s="295" t="s">
        <v>169</v>
      </c>
      <c r="AU382" s="295" t="s">
        <v>84</v>
      </c>
      <c r="AV382" s="15" t="s">
        <v>167</v>
      </c>
      <c r="AW382" s="15" t="s">
        <v>30</v>
      </c>
      <c r="AX382" s="15" t="s">
        <v>82</v>
      </c>
      <c r="AY382" s="295" t="s">
        <v>160</v>
      </c>
    </row>
    <row r="383" s="2" customFormat="1" ht="24.15" customHeight="1">
      <c r="A383" s="41"/>
      <c r="B383" s="42"/>
      <c r="C383" s="251" t="s">
        <v>480</v>
      </c>
      <c r="D383" s="251" t="s">
        <v>162</v>
      </c>
      <c r="E383" s="252" t="s">
        <v>847</v>
      </c>
      <c r="F383" s="253" t="s">
        <v>848</v>
      </c>
      <c r="G383" s="254" t="s">
        <v>326</v>
      </c>
      <c r="H383" s="255">
        <v>3</v>
      </c>
      <c r="I383" s="256"/>
      <c r="J383" s="257">
        <f>ROUND(I383*H383,2)</f>
        <v>0</v>
      </c>
      <c r="K383" s="253" t="s">
        <v>166</v>
      </c>
      <c r="L383" s="44"/>
      <c r="M383" s="258" t="s">
        <v>1</v>
      </c>
      <c r="N383" s="259" t="s">
        <v>40</v>
      </c>
      <c r="O383" s="94"/>
      <c r="P383" s="260">
        <f>O383*H383</f>
        <v>0</v>
      </c>
      <c r="Q383" s="260">
        <v>0.217338</v>
      </c>
      <c r="R383" s="260">
        <f>Q383*H383</f>
        <v>0.65201399999999998</v>
      </c>
      <c r="S383" s="260">
        <v>0</v>
      </c>
      <c r="T383" s="261">
        <f>S383*H383</f>
        <v>0</v>
      </c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R383" s="262" t="s">
        <v>167</v>
      </c>
      <c r="AT383" s="262" t="s">
        <v>162</v>
      </c>
      <c r="AU383" s="262" t="s">
        <v>84</v>
      </c>
      <c r="AY383" s="18" t="s">
        <v>160</v>
      </c>
      <c r="BE383" s="154">
        <f>IF(N383="základní",J383,0)</f>
        <v>0</v>
      </c>
      <c r="BF383" s="154">
        <f>IF(N383="snížená",J383,0)</f>
        <v>0</v>
      </c>
      <c r="BG383" s="154">
        <f>IF(N383="zákl. přenesená",J383,0)</f>
        <v>0</v>
      </c>
      <c r="BH383" s="154">
        <f>IF(N383="sníž. přenesená",J383,0)</f>
        <v>0</v>
      </c>
      <c r="BI383" s="154">
        <f>IF(N383="nulová",J383,0)</f>
        <v>0</v>
      </c>
      <c r="BJ383" s="18" t="s">
        <v>82</v>
      </c>
      <c r="BK383" s="154">
        <f>ROUND(I383*H383,2)</f>
        <v>0</v>
      </c>
      <c r="BL383" s="18" t="s">
        <v>167</v>
      </c>
      <c r="BM383" s="262" t="s">
        <v>849</v>
      </c>
    </row>
    <row r="384" s="14" customFormat="1">
      <c r="A384" s="14"/>
      <c r="B384" s="274"/>
      <c r="C384" s="275"/>
      <c r="D384" s="265" t="s">
        <v>169</v>
      </c>
      <c r="E384" s="276" t="s">
        <v>1</v>
      </c>
      <c r="F384" s="277" t="s">
        <v>850</v>
      </c>
      <c r="G384" s="275"/>
      <c r="H384" s="278">
        <v>3</v>
      </c>
      <c r="I384" s="279"/>
      <c r="J384" s="275"/>
      <c r="K384" s="275"/>
      <c r="L384" s="280"/>
      <c r="M384" s="281"/>
      <c r="N384" s="282"/>
      <c r="O384" s="282"/>
      <c r="P384" s="282"/>
      <c r="Q384" s="282"/>
      <c r="R384" s="282"/>
      <c r="S384" s="282"/>
      <c r="T384" s="283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84" t="s">
        <v>169</v>
      </c>
      <c r="AU384" s="284" t="s">
        <v>84</v>
      </c>
      <c r="AV384" s="14" t="s">
        <v>84</v>
      </c>
      <c r="AW384" s="14" t="s">
        <v>30</v>
      </c>
      <c r="AX384" s="14" t="s">
        <v>75</v>
      </c>
      <c r="AY384" s="284" t="s">
        <v>160</v>
      </c>
    </row>
    <row r="385" s="15" customFormat="1">
      <c r="A385" s="15"/>
      <c r="B385" s="285"/>
      <c r="C385" s="286"/>
      <c r="D385" s="265" t="s">
        <v>169</v>
      </c>
      <c r="E385" s="287" t="s">
        <v>1</v>
      </c>
      <c r="F385" s="288" t="s">
        <v>172</v>
      </c>
      <c r="G385" s="286"/>
      <c r="H385" s="289">
        <v>3</v>
      </c>
      <c r="I385" s="290"/>
      <c r="J385" s="286"/>
      <c r="K385" s="286"/>
      <c r="L385" s="291"/>
      <c r="M385" s="292"/>
      <c r="N385" s="293"/>
      <c r="O385" s="293"/>
      <c r="P385" s="293"/>
      <c r="Q385" s="293"/>
      <c r="R385" s="293"/>
      <c r="S385" s="293"/>
      <c r="T385" s="294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T385" s="295" t="s">
        <v>169</v>
      </c>
      <c r="AU385" s="295" t="s">
        <v>84</v>
      </c>
      <c r="AV385" s="15" t="s">
        <v>167</v>
      </c>
      <c r="AW385" s="15" t="s">
        <v>30</v>
      </c>
      <c r="AX385" s="15" t="s">
        <v>82</v>
      </c>
      <c r="AY385" s="295" t="s">
        <v>160</v>
      </c>
    </row>
    <row r="386" s="2" customFormat="1" ht="24.15" customHeight="1">
      <c r="A386" s="41"/>
      <c r="B386" s="42"/>
      <c r="C386" s="307" t="s">
        <v>485</v>
      </c>
      <c r="D386" s="307" t="s">
        <v>291</v>
      </c>
      <c r="E386" s="308" t="s">
        <v>851</v>
      </c>
      <c r="F386" s="309" t="s">
        <v>852</v>
      </c>
      <c r="G386" s="310" t="s">
        <v>326</v>
      </c>
      <c r="H386" s="311">
        <v>3</v>
      </c>
      <c r="I386" s="312"/>
      <c r="J386" s="313">
        <f>ROUND(I386*H386,2)</f>
        <v>0</v>
      </c>
      <c r="K386" s="309" t="s">
        <v>1</v>
      </c>
      <c r="L386" s="314"/>
      <c r="M386" s="315" t="s">
        <v>1</v>
      </c>
      <c r="N386" s="316" t="s">
        <v>40</v>
      </c>
      <c r="O386" s="94"/>
      <c r="P386" s="260">
        <f>O386*H386</f>
        <v>0</v>
      </c>
      <c r="Q386" s="260">
        <v>0.053800000000000001</v>
      </c>
      <c r="R386" s="260">
        <f>Q386*H386</f>
        <v>0.16139999999999999</v>
      </c>
      <c r="S386" s="260">
        <v>0</v>
      </c>
      <c r="T386" s="261">
        <f>S386*H386</f>
        <v>0</v>
      </c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R386" s="262" t="s">
        <v>221</v>
      </c>
      <c r="AT386" s="262" t="s">
        <v>291</v>
      </c>
      <c r="AU386" s="262" t="s">
        <v>84</v>
      </c>
      <c r="AY386" s="18" t="s">
        <v>160</v>
      </c>
      <c r="BE386" s="154">
        <f>IF(N386="základní",J386,0)</f>
        <v>0</v>
      </c>
      <c r="BF386" s="154">
        <f>IF(N386="snížená",J386,0)</f>
        <v>0</v>
      </c>
      <c r="BG386" s="154">
        <f>IF(N386="zákl. přenesená",J386,0)</f>
        <v>0</v>
      </c>
      <c r="BH386" s="154">
        <f>IF(N386="sníž. přenesená",J386,0)</f>
        <v>0</v>
      </c>
      <c r="BI386" s="154">
        <f>IF(N386="nulová",J386,0)</f>
        <v>0</v>
      </c>
      <c r="BJ386" s="18" t="s">
        <v>82</v>
      </c>
      <c r="BK386" s="154">
        <f>ROUND(I386*H386,2)</f>
        <v>0</v>
      </c>
      <c r="BL386" s="18" t="s">
        <v>167</v>
      </c>
      <c r="BM386" s="262" t="s">
        <v>853</v>
      </c>
    </row>
    <row r="387" s="14" customFormat="1">
      <c r="A387" s="14"/>
      <c r="B387" s="274"/>
      <c r="C387" s="275"/>
      <c r="D387" s="265" t="s">
        <v>169</v>
      </c>
      <c r="E387" s="276" t="s">
        <v>1</v>
      </c>
      <c r="F387" s="277" t="s">
        <v>850</v>
      </c>
      <c r="G387" s="275"/>
      <c r="H387" s="278">
        <v>3</v>
      </c>
      <c r="I387" s="279"/>
      <c r="J387" s="275"/>
      <c r="K387" s="275"/>
      <c r="L387" s="280"/>
      <c r="M387" s="281"/>
      <c r="N387" s="282"/>
      <c r="O387" s="282"/>
      <c r="P387" s="282"/>
      <c r="Q387" s="282"/>
      <c r="R387" s="282"/>
      <c r="S387" s="282"/>
      <c r="T387" s="28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84" t="s">
        <v>169</v>
      </c>
      <c r="AU387" s="284" t="s">
        <v>84</v>
      </c>
      <c r="AV387" s="14" t="s">
        <v>84</v>
      </c>
      <c r="AW387" s="14" t="s">
        <v>30</v>
      </c>
      <c r="AX387" s="14" t="s">
        <v>75</v>
      </c>
      <c r="AY387" s="284" t="s">
        <v>160</v>
      </c>
    </row>
    <row r="388" s="15" customFormat="1">
      <c r="A388" s="15"/>
      <c r="B388" s="285"/>
      <c r="C388" s="286"/>
      <c r="D388" s="265" t="s">
        <v>169</v>
      </c>
      <c r="E388" s="287" t="s">
        <v>1</v>
      </c>
      <c r="F388" s="288" t="s">
        <v>172</v>
      </c>
      <c r="G388" s="286"/>
      <c r="H388" s="289">
        <v>3</v>
      </c>
      <c r="I388" s="290"/>
      <c r="J388" s="286"/>
      <c r="K388" s="286"/>
      <c r="L388" s="291"/>
      <c r="M388" s="292"/>
      <c r="N388" s="293"/>
      <c r="O388" s="293"/>
      <c r="P388" s="293"/>
      <c r="Q388" s="293"/>
      <c r="R388" s="293"/>
      <c r="S388" s="293"/>
      <c r="T388" s="294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95" t="s">
        <v>169</v>
      </c>
      <c r="AU388" s="295" t="s">
        <v>84</v>
      </c>
      <c r="AV388" s="15" t="s">
        <v>167</v>
      </c>
      <c r="AW388" s="15" t="s">
        <v>30</v>
      </c>
      <c r="AX388" s="15" t="s">
        <v>82</v>
      </c>
      <c r="AY388" s="295" t="s">
        <v>160</v>
      </c>
    </row>
    <row r="389" s="2" customFormat="1" ht="24.15" customHeight="1">
      <c r="A389" s="41"/>
      <c r="B389" s="42"/>
      <c r="C389" s="251" t="s">
        <v>490</v>
      </c>
      <c r="D389" s="251" t="s">
        <v>162</v>
      </c>
      <c r="E389" s="252" t="s">
        <v>431</v>
      </c>
      <c r="F389" s="253" t="s">
        <v>432</v>
      </c>
      <c r="G389" s="254" t="s">
        <v>326</v>
      </c>
      <c r="H389" s="255">
        <v>1</v>
      </c>
      <c r="I389" s="256"/>
      <c r="J389" s="257">
        <f>ROUND(I389*H389,2)</f>
        <v>0</v>
      </c>
      <c r="K389" s="253" t="s">
        <v>1</v>
      </c>
      <c r="L389" s="44"/>
      <c r="M389" s="258" t="s">
        <v>1</v>
      </c>
      <c r="N389" s="259" t="s">
        <v>40</v>
      </c>
      <c r="O389" s="94"/>
      <c r="P389" s="260">
        <f>O389*H389</f>
        <v>0</v>
      </c>
      <c r="Q389" s="260">
        <v>0.00015799999999999999</v>
      </c>
      <c r="R389" s="260">
        <f>Q389*H389</f>
        <v>0.00015799999999999999</v>
      </c>
      <c r="S389" s="260">
        <v>0</v>
      </c>
      <c r="T389" s="261">
        <f>S389*H389</f>
        <v>0</v>
      </c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R389" s="262" t="s">
        <v>167</v>
      </c>
      <c r="AT389" s="262" t="s">
        <v>162</v>
      </c>
      <c r="AU389" s="262" t="s">
        <v>84</v>
      </c>
      <c r="AY389" s="18" t="s">
        <v>160</v>
      </c>
      <c r="BE389" s="154">
        <f>IF(N389="základní",J389,0)</f>
        <v>0</v>
      </c>
      <c r="BF389" s="154">
        <f>IF(N389="snížená",J389,0)</f>
        <v>0</v>
      </c>
      <c r="BG389" s="154">
        <f>IF(N389="zákl. přenesená",J389,0)</f>
        <v>0</v>
      </c>
      <c r="BH389" s="154">
        <f>IF(N389="sníž. přenesená",J389,0)</f>
        <v>0</v>
      </c>
      <c r="BI389" s="154">
        <f>IF(N389="nulová",J389,0)</f>
        <v>0</v>
      </c>
      <c r="BJ389" s="18" t="s">
        <v>82</v>
      </c>
      <c r="BK389" s="154">
        <f>ROUND(I389*H389,2)</f>
        <v>0</v>
      </c>
      <c r="BL389" s="18" t="s">
        <v>167</v>
      </c>
      <c r="BM389" s="262" t="s">
        <v>854</v>
      </c>
    </row>
    <row r="390" s="14" customFormat="1">
      <c r="A390" s="14"/>
      <c r="B390" s="274"/>
      <c r="C390" s="275"/>
      <c r="D390" s="265" t="s">
        <v>169</v>
      </c>
      <c r="E390" s="276" t="s">
        <v>1</v>
      </c>
      <c r="F390" s="277" t="s">
        <v>757</v>
      </c>
      <c r="G390" s="275"/>
      <c r="H390" s="278">
        <v>1</v>
      </c>
      <c r="I390" s="279"/>
      <c r="J390" s="275"/>
      <c r="K390" s="275"/>
      <c r="L390" s="280"/>
      <c r="M390" s="281"/>
      <c r="N390" s="282"/>
      <c r="O390" s="282"/>
      <c r="P390" s="282"/>
      <c r="Q390" s="282"/>
      <c r="R390" s="282"/>
      <c r="S390" s="282"/>
      <c r="T390" s="283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84" t="s">
        <v>169</v>
      </c>
      <c r="AU390" s="284" t="s">
        <v>84</v>
      </c>
      <c r="AV390" s="14" t="s">
        <v>84</v>
      </c>
      <c r="AW390" s="14" t="s">
        <v>30</v>
      </c>
      <c r="AX390" s="14" t="s">
        <v>75</v>
      </c>
      <c r="AY390" s="284" t="s">
        <v>160</v>
      </c>
    </row>
    <row r="391" s="15" customFormat="1">
      <c r="A391" s="15"/>
      <c r="B391" s="285"/>
      <c r="C391" s="286"/>
      <c r="D391" s="265" t="s">
        <v>169</v>
      </c>
      <c r="E391" s="287" t="s">
        <v>1</v>
      </c>
      <c r="F391" s="288" t="s">
        <v>172</v>
      </c>
      <c r="G391" s="286"/>
      <c r="H391" s="289">
        <v>1</v>
      </c>
      <c r="I391" s="290"/>
      <c r="J391" s="286"/>
      <c r="K391" s="286"/>
      <c r="L391" s="291"/>
      <c r="M391" s="292"/>
      <c r="N391" s="293"/>
      <c r="O391" s="293"/>
      <c r="P391" s="293"/>
      <c r="Q391" s="293"/>
      <c r="R391" s="293"/>
      <c r="S391" s="293"/>
      <c r="T391" s="294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T391" s="295" t="s">
        <v>169</v>
      </c>
      <c r="AU391" s="295" t="s">
        <v>84</v>
      </c>
      <c r="AV391" s="15" t="s">
        <v>167</v>
      </c>
      <c r="AW391" s="15" t="s">
        <v>30</v>
      </c>
      <c r="AX391" s="15" t="s">
        <v>82</v>
      </c>
      <c r="AY391" s="295" t="s">
        <v>160</v>
      </c>
    </row>
    <row r="392" s="2" customFormat="1" ht="14.4" customHeight="1">
      <c r="A392" s="41"/>
      <c r="B392" s="42"/>
      <c r="C392" s="307" t="s">
        <v>495</v>
      </c>
      <c r="D392" s="307" t="s">
        <v>291</v>
      </c>
      <c r="E392" s="308" t="s">
        <v>435</v>
      </c>
      <c r="F392" s="309" t="s">
        <v>436</v>
      </c>
      <c r="G392" s="310" t="s">
        <v>326</v>
      </c>
      <c r="H392" s="311">
        <v>1</v>
      </c>
      <c r="I392" s="312"/>
      <c r="J392" s="313">
        <f>ROUND(I392*H392,2)</f>
        <v>0</v>
      </c>
      <c r="K392" s="309" t="s">
        <v>1</v>
      </c>
      <c r="L392" s="314"/>
      <c r="M392" s="315" t="s">
        <v>1</v>
      </c>
      <c r="N392" s="316" t="s">
        <v>40</v>
      </c>
      <c r="O392" s="94"/>
      <c r="P392" s="260">
        <f>O392*H392</f>
        <v>0</v>
      </c>
      <c r="Q392" s="260">
        <v>0.00050000000000000001</v>
      </c>
      <c r="R392" s="260">
        <f>Q392*H392</f>
        <v>0.00050000000000000001</v>
      </c>
      <c r="S392" s="260">
        <v>0</v>
      </c>
      <c r="T392" s="261">
        <f>S392*H392</f>
        <v>0</v>
      </c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R392" s="262" t="s">
        <v>221</v>
      </c>
      <c r="AT392" s="262" t="s">
        <v>291</v>
      </c>
      <c r="AU392" s="262" t="s">
        <v>84</v>
      </c>
      <c r="AY392" s="18" t="s">
        <v>160</v>
      </c>
      <c r="BE392" s="154">
        <f>IF(N392="základní",J392,0)</f>
        <v>0</v>
      </c>
      <c r="BF392" s="154">
        <f>IF(N392="snížená",J392,0)</f>
        <v>0</v>
      </c>
      <c r="BG392" s="154">
        <f>IF(N392="zákl. přenesená",J392,0)</f>
        <v>0</v>
      </c>
      <c r="BH392" s="154">
        <f>IF(N392="sníž. přenesená",J392,0)</f>
        <v>0</v>
      </c>
      <c r="BI392" s="154">
        <f>IF(N392="nulová",J392,0)</f>
        <v>0</v>
      </c>
      <c r="BJ392" s="18" t="s">
        <v>82</v>
      </c>
      <c r="BK392" s="154">
        <f>ROUND(I392*H392,2)</f>
        <v>0</v>
      </c>
      <c r="BL392" s="18" t="s">
        <v>167</v>
      </c>
      <c r="BM392" s="262" t="s">
        <v>855</v>
      </c>
    </row>
    <row r="393" s="14" customFormat="1">
      <c r="A393" s="14"/>
      <c r="B393" s="274"/>
      <c r="C393" s="275"/>
      <c r="D393" s="265" t="s">
        <v>169</v>
      </c>
      <c r="E393" s="276" t="s">
        <v>1</v>
      </c>
      <c r="F393" s="277" t="s">
        <v>757</v>
      </c>
      <c r="G393" s="275"/>
      <c r="H393" s="278">
        <v>1</v>
      </c>
      <c r="I393" s="279"/>
      <c r="J393" s="275"/>
      <c r="K393" s="275"/>
      <c r="L393" s="280"/>
      <c r="M393" s="281"/>
      <c r="N393" s="282"/>
      <c r="O393" s="282"/>
      <c r="P393" s="282"/>
      <c r="Q393" s="282"/>
      <c r="R393" s="282"/>
      <c r="S393" s="282"/>
      <c r="T393" s="283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84" t="s">
        <v>169</v>
      </c>
      <c r="AU393" s="284" t="s">
        <v>84</v>
      </c>
      <c r="AV393" s="14" t="s">
        <v>84</v>
      </c>
      <c r="AW393" s="14" t="s">
        <v>30</v>
      </c>
      <c r="AX393" s="14" t="s">
        <v>75</v>
      </c>
      <c r="AY393" s="284" t="s">
        <v>160</v>
      </c>
    </row>
    <row r="394" s="15" customFormat="1">
      <c r="A394" s="15"/>
      <c r="B394" s="285"/>
      <c r="C394" s="286"/>
      <c r="D394" s="265" t="s">
        <v>169</v>
      </c>
      <c r="E394" s="287" t="s">
        <v>1</v>
      </c>
      <c r="F394" s="288" t="s">
        <v>172</v>
      </c>
      <c r="G394" s="286"/>
      <c r="H394" s="289">
        <v>1</v>
      </c>
      <c r="I394" s="290"/>
      <c r="J394" s="286"/>
      <c r="K394" s="286"/>
      <c r="L394" s="291"/>
      <c r="M394" s="292"/>
      <c r="N394" s="293"/>
      <c r="O394" s="293"/>
      <c r="P394" s="293"/>
      <c r="Q394" s="293"/>
      <c r="R394" s="293"/>
      <c r="S394" s="293"/>
      <c r="T394" s="294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T394" s="295" t="s">
        <v>169</v>
      </c>
      <c r="AU394" s="295" t="s">
        <v>84</v>
      </c>
      <c r="AV394" s="15" t="s">
        <v>167</v>
      </c>
      <c r="AW394" s="15" t="s">
        <v>30</v>
      </c>
      <c r="AX394" s="15" t="s">
        <v>82</v>
      </c>
      <c r="AY394" s="295" t="s">
        <v>160</v>
      </c>
    </row>
    <row r="395" s="2" customFormat="1" ht="14.4" customHeight="1">
      <c r="A395" s="41"/>
      <c r="B395" s="42"/>
      <c r="C395" s="251" t="s">
        <v>499</v>
      </c>
      <c r="D395" s="251" t="s">
        <v>162</v>
      </c>
      <c r="E395" s="252" t="s">
        <v>439</v>
      </c>
      <c r="F395" s="253" t="s">
        <v>440</v>
      </c>
      <c r="G395" s="254" t="s">
        <v>184</v>
      </c>
      <c r="H395" s="255">
        <v>55</v>
      </c>
      <c r="I395" s="256"/>
      <c r="J395" s="257">
        <f>ROUND(I395*H395,2)</f>
        <v>0</v>
      </c>
      <c r="K395" s="253" t="s">
        <v>166</v>
      </c>
      <c r="L395" s="44"/>
      <c r="M395" s="258" t="s">
        <v>1</v>
      </c>
      <c r="N395" s="259" t="s">
        <v>40</v>
      </c>
      <c r="O395" s="94"/>
      <c r="P395" s="260">
        <f>O395*H395</f>
        <v>0</v>
      </c>
      <c r="Q395" s="260">
        <v>9.4500000000000007E-05</v>
      </c>
      <c r="R395" s="260">
        <f>Q395*H395</f>
        <v>0.0051975000000000007</v>
      </c>
      <c r="S395" s="260">
        <v>0</v>
      </c>
      <c r="T395" s="261">
        <f>S395*H395</f>
        <v>0</v>
      </c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R395" s="262" t="s">
        <v>167</v>
      </c>
      <c r="AT395" s="262" t="s">
        <v>162</v>
      </c>
      <c r="AU395" s="262" t="s">
        <v>84</v>
      </c>
      <c r="AY395" s="18" t="s">
        <v>160</v>
      </c>
      <c r="BE395" s="154">
        <f>IF(N395="základní",J395,0)</f>
        <v>0</v>
      </c>
      <c r="BF395" s="154">
        <f>IF(N395="snížená",J395,0)</f>
        <v>0</v>
      </c>
      <c r="BG395" s="154">
        <f>IF(N395="zákl. přenesená",J395,0)</f>
        <v>0</v>
      </c>
      <c r="BH395" s="154">
        <f>IF(N395="sníž. přenesená",J395,0)</f>
        <v>0</v>
      </c>
      <c r="BI395" s="154">
        <f>IF(N395="nulová",J395,0)</f>
        <v>0</v>
      </c>
      <c r="BJ395" s="18" t="s">
        <v>82</v>
      </c>
      <c r="BK395" s="154">
        <f>ROUND(I395*H395,2)</f>
        <v>0</v>
      </c>
      <c r="BL395" s="18" t="s">
        <v>167</v>
      </c>
      <c r="BM395" s="262" t="s">
        <v>856</v>
      </c>
    </row>
    <row r="396" s="14" customFormat="1">
      <c r="A396" s="14"/>
      <c r="B396" s="274"/>
      <c r="C396" s="275"/>
      <c r="D396" s="265" t="s">
        <v>169</v>
      </c>
      <c r="E396" s="276" t="s">
        <v>1</v>
      </c>
      <c r="F396" s="277" t="s">
        <v>857</v>
      </c>
      <c r="G396" s="275"/>
      <c r="H396" s="278">
        <v>55</v>
      </c>
      <c r="I396" s="279"/>
      <c r="J396" s="275"/>
      <c r="K396" s="275"/>
      <c r="L396" s="280"/>
      <c r="M396" s="281"/>
      <c r="N396" s="282"/>
      <c r="O396" s="282"/>
      <c r="P396" s="282"/>
      <c r="Q396" s="282"/>
      <c r="R396" s="282"/>
      <c r="S396" s="282"/>
      <c r="T396" s="28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84" t="s">
        <v>169</v>
      </c>
      <c r="AU396" s="284" t="s">
        <v>84</v>
      </c>
      <c r="AV396" s="14" t="s">
        <v>84</v>
      </c>
      <c r="AW396" s="14" t="s">
        <v>30</v>
      </c>
      <c r="AX396" s="14" t="s">
        <v>75</v>
      </c>
      <c r="AY396" s="284" t="s">
        <v>160</v>
      </c>
    </row>
    <row r="397" s="15" customFormat="1">
      <c r="A397" s="15"/>
      <c r="B397" s="285"/>
      <c r="C397" s="286"/>
      <c r="D397" s="265" t="s">
        <v>169</v>
      </c>
      <c r="E397" s="287" t="s">
        <v>1</v>
      </c>
      <c r="F397" s="288" t="s">
        <v>172</v>
      </c>
      <c r="G397" s="286"/>
      <c r="H397" s="289">
        <v>55</v>
      </c>
      <c r="I397" s="290"/>
      <c r="J397" s="286"/>
      <c r="K397" s="286"/>
      <c r="L397" s="291"/>
      <c r="M397" s="292"/>
      <c r="N397" s="293"/>
      <c r="O397" s="293"/>
      <c r="P397" s="293"/>
      <c r="Q397" s="293"/>
      <c r="R397" s="293"/>
      <c r="S397" s="293"/>
      <c r="T397" s="294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295" t="s">
        <v>169</v>
      </c>
      <c r="AU397" s="295" t="s">
        <v>84</v>
      </c>
      <c r="AV397" s="15" t="s">
        <v>167</v>
      </c>
      <c r="AW397" s="15" t="s">
        <v>30</v>
      </c>
      <c r="AX397" s="15" t="s">
        <v>82</v>
      </c>
      <c r="AY397" s="295" t="s">
        <v>160</v>
      </c>
    </row>
    <row r="398" s="2" customFormat="1" ht="37.8" customHeight="1">
      <c r="A398" s="41"/>
      <c r="B398" s="42"/>
      <c r="C398" s="251" t="s">
        <v>504</v>
      </c>
      <c r="D398" s="251" t="s">
        <v>162</v>
      </c>
      <c r="E398" s="252" t="s">
        <v>858</v>
      </c>
      <c r="F398" s="253" t="s">
        <v>859</v>
      </c>
      <c r="G398" s="254" t="s">
        <v>326</v>
      </c>
      <c r="H398" s="255">
        <v>1</v>
      </c>
      <c r="I398" s="256"/>
      <c r="J398" s="257">
        <f>ROUND(I398*H398,2)</f>
        <v>0</v>
      </c>
      <c r="K398" s="253" t="s">
        <v>1</v>
      </c>
      <c r="L398" s="44"/>
      <c r="M398" s="258" t="s">
        <v>1</v>
      </c>
      <c r="N398" s="259" t="s">
        <v>40</v>
      </c>
      <c r="O398" s="94"/>
      <c r="P398" s="260">
        <f>O398*H398</f>
        <v>0</v>
      </c>
      <c r="Q398" s="260">
        <v>0.016</v>
      </c>
      <c r="R398" s="260">
        <f>Q398*H398</f>
        <v>0.016</v>
      </c>
      <c r="S398" s="260">
        <v>0</v>
      </c>
      <c r="T398" s="261">
        <f>S398*H398</f>
        <v>0</v>
      </c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R398" s="262" t="s">
        <v>167</v>
      </c>
      <c r="AT398" s="262" t="s">
        <v>162</v>
      </c>
      <c r="AU398" s="262" t="s">
        <v>84</v>
      </c>
      <c r="AY398" s="18" t="s">
        <v>160</v>
      </c>
      <c r="BE398" s="154">
        <f>IF(N398="základní",J398,0)</f>
        <v>0</v>
      </c>
      <c r="BF398" s="154">
        <f>IF(N398="snížená",J398,0)</f>
        <v>0</v>
      </c>
      <c r="BG398" s="154">
        <f>IF(N398="zákl. přenesená",J398,0)</f>
        <v>0</v>
      </c>
      <c r="BH398" s="154">
        <f>IF(N398="sníž. přenesená",J398,0)</f>
        <v>0</v>
      </c>
      <c r="BI398" s="154">
        <f>IF(N398="nulová",J398,0)</f>
        <v>0</v>
      </c>
      <c r="BJ398" s="18" t="s">
        <v>82</v>
      </c>
      <c r="BK398" s="154">
        <f>ROUND(I398*H398,2)</f>
        <v>0</v>
      </c>
      <c r="BL398" s="18" t="s">
        <v>167</v>
      </c>
      <c r="BM398" s="262" t="s">
        <v>860</v>
      </c>
    </row>
    <row r="399" s="14" customFormat="1">
      <c r="A399" s="14"/>
      <c r="B399" s="274"/>
      <c r="C399" s="275"/>
      <c r="D399" s="265" t="s">
        <v>169</v>
      </c>
      <c r="E399" s="276" t="s">
        <v>1</v>
      </c>
      <c r="F399" s="277" t="s">
        <v>861</v>
      </c>
      <c r="G399" s="275"/>
      <c r="H399" s="278">
        <v>1</v>
      </c>
      <c r="I399" s="279"/>
      <c r="J399" s="275"/>
      <c r="K399" s="275"/>
      <c r="L399" s="280"/>
      <c r="M399" s="281"/>
      <c r="N399" s="282"/>
      <c r="O399" s="282"/>
      <c r="P399" s="282"/>
      <c r="Q399" s="282"/>
      <c r="R399" s="282"/>
      <c r="S399" s="282"/>
      <c r="T399" s="283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84" t="s">
        <v>169</v>
      </c>
      <c r="AU399" s="284" t="s">
        <v>84</v>
      </c>
      <c r="AV399" s="14" t="s">
        <v>84</v>
      </c>
      <c r="AW399" s="14" t="s">
        <v>30</v>
      </c>
      <c r="AX399" s="14" t="s">
        <v>75</v>
      </c>
      <c r="AY399" s="284" t="s">
        <v>160</v>
      </c>
    </row>
    <row r="400" s="15" customFormat="1">
      <c r="A400" s="15"/>
      <c r="B400" s="285"/>
      <c r="C400" s="286"/>
      <c r="D400" s="265" t="s">
        <v>169</v>
      </c>
      <c r="E400" s="287" t="s">
        <v>1</v>
      </c>
      <c r="F400" s="288" t="s">
        <v>172</v>
      </c>
      <c r="G400" s="286"/>
      <c r="H400" s="289">
        <v>1</v>
      </c>
      <c r="I400" s="290"/>
      <c r="J400" s="286"/>
      <c r="K400" s="286"/>
      <c r="L400" s="291"/>
      <c r="M400" s="292"/>
      <c r="N400" s="293"/>
      <c r="O400" s="293"/>
      <c r="P400" s="293"/>
      <c r="Q400" s="293"/>
      <c r="R400" s="293"/>
      <c r="S400" s="293"/>
      <c r="T400" s="294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T400" s="295" t="s">
        <v>169</v>
      </c>
      <c r="AU400" s="295" t="s">
        <v>84</v>
      </c>
      <c r="AV400" s="15" t="s">
        <v>167</v>
      </c>
      <c r="AW400" s="15" t="s">
        <v>30</v>
      </c>
      <c r="AX400" s="15" t="s">
        <v>82</v>
      </c>
      <c r="AY400" s="295" t="s">
        <v>160</v>
      </c>
    </row>
    <row r="401" s="2" customFormat="1" ht="37.8" customHeight="1">
      <c r="A401" s="41"/>
      <c r="B401" s="42"/>
      <c r="C401" s="251" t="s">
        <v>509</v>
      </c>
      <c r="D401" s="251" t="s">
        <v>162</v>
      </c>
      <c r="E401" s="252" t="s">
        <v>665</v>
      </c>
      <c r="F401" s="253" t="s">
        <v>862</v>
      </c>
      <c r="G401" s="254" t="s">
        <v>682</v>
      </c>
      <c r="H401" s="255">
        <v>1</v>
      </c>
      <c r="I401" s="256"/>
      <c r="J401" s="257">
        <f>ROUND(I401*H401,2)</f>
        <v>0</v>
      </c>
      <c r="K401" s="253" t="s">
        <v>1</v>
      </c>
      <c r="L401" s="44"/>
      <c r="M401" s="258" t="s">
        <v>1</v>
      </c>
      <c r="N401" s="259" t="s">
        <v>40</v>
      </c>
      <c r="O401" s="94"/>
      <c r="P401" s="260">
        <f>O401*H401</f>
        <v>0</v>
      </c>
      <c r="Q401" s="260">
        <v>0</v>
      </c>
      <c r="R401" s="260">
        <f>Q401*H401</f>
        <v>0</v>
      </c>
      <c r="S401" s="260">
        <v>0</v>
      </c>
      <c r="T401" s="261">
        <f>S401*H401</f>
        <v>0</v>
      </c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R401" s="262" t="s">
        <v>167</v>
      </c>
      <c r="AT401" s="262" t="s">
        <v>162</v>
      </c>
      <c r="AU401" s="262" t="s">
        <v>84</v>
      </c>
      <c r="AY401" s="18" t="s">
        <v>160</v>
      </c>
      <c r="BE401" s="154">
        <f>IF(N401="základní",J401,0)</f>
        <v>0</v>
      </c>
      <c r="BF401" s="154">
        <f>IF(N401="snížená",J401,0)</f>
        <v>0</v>
      </c>
      <c r="BG401" s="154">
        <f>IF(N401="zákl. přenesená",J401,0)</f>
        <v>0</v>
      </c>
      <c r="BH401" s="154">
        <f>IF(N401="sníž. přenesená",J401,0)</f>
        <v>0</v>
      </c>
      <c r="BI401" s="154">
        <f>IF(N401="nulová",J401,0)</f>
        <v>0</v>
      </c>
      <c r="BJ401" s="18" t="s">
        <v>82</v>
      </c>
      <c r="BK401" s="154">
        <f>ROUND(I401*H401,2)</f>
        <v>0</v>
      </c>
      <c r="BL401" s="18" t="s">
        <v>167</v>
      </c>
      <c r="BM401" s="262" t="s">
        <v>863</v>
      </c>
    </row>
    <row r="402" s="12" customFormat="1" ht="22.8" customHeight="1">
      <c r="A402" s="12"/>
      <c r="B402" s="235"/>
      <c r="C402" s="236"/>
      <c r="D402" s="237" t="s">
        <v>74</v>
      </c>
      <c r="E402" s="249" t="s">
        <v>455</v>
      </c>
      <c r="F402" s="249" t="s">
        <v>456</v>
      </c>
      <c r="G402" s="236"/>
      <c r="H402" s="236"/>
      <c r="I402" s="239"/>
      <c r="J402" s="250">
        <f>BK402</f>
        <v>0</v>
      </c>
      <c r="K402" s="236"/>
      <c r="L402" s="241"/>
      <c r="M402" s="242"/>
      <c r="N402" s="243"/>
      <c r="O402" s="243"/>
      <c r="P402" s="244">
        <f>SUM(P403:P430)</f>
        <v>0</v>
      </c>
      <c r="Q402" s="243"/>
      <c r="R402" s="244">
        <f>SUM(R403:R430)</f>
        <v>0.60708839999999997</v>
      </c>
      <c r="S402" s="243"/>
      <c r="T402" s="245">
        <f>SUM(T403:T430)</f>
        <v>0</v>
      </c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R402" s="246" t="s">
        <v>82</v>
      </c>
      <c r="AT402" s="247" t="s">
        <v>74</v>
      </c>
      <c r="AU402" s="247" t="s">
        <v>82</v>
      </c>
      <c r="AY402" s="246" t="s">
        <v>160</v>
      </c>
      <c r="BK402" s="248">
        <f>SUM(BK403:BK430)</f>
        <v>0</v>
      </c>
    </row>
    <row r="403" s="2" customFormat="1" ht="14.4" customHeight="1">
      <c r="A403" s="41"/>
      <c r="B403" s="42"/>
      <c r="C403" s="251" t="s">
        <v>507</v>
      </c>
      <c r="D403" s="251" t="s">
        <v>162</v>
      </c>
      <c r="E403" s="252" t="s">
        <v>476</v>
      </c>
      <c r="F403" s="253" t="s">
        <v>477</v>
      </c>
      <c r="G403" s="254" t="s">
        <v>326</v>
      </c>
      <c r="H403" s="255">
        <v>1</v>
      </c>
      <c r="I403" s="256"/>
      <c r="J403" s="257">
        <f>ROUND(I403*H403,2)</f>
        <v>0</v>
      </c>
      <c r="K403" s="253" t="s">
        <v>1</v>
      </c>
      <c r="L403" s="44"/>
      <c r="M403" s="258" t="s">
        <v>1</v>
      </c>
      <c r="N403" s="259" t="s">
        <v>40</v>
      </c>
      <c r="O403" s="94"/>
      <c r="P403" s="260">
        <f>O403*H403</f>
        <v>0</v>
      </c>
      <c r="Q403" s="260">
        <v>0.12303160000000001</v>
      </c>
      <c r="R403" s="260">
        <f>Q403*H403</f>
        <v>0.12303160000000001</v>
      </c>
      <c r="S403" s="260">
        <v>0</v>
      </c>
      <c r="T403" s="261">
        <f>S403*H403</f>
        <v>0</v>
      </c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R403" s="262" t="s">
        <v>167</v>
      </c>
      <c r="AT403" s="262" t="s">
        <v>162</v>
      </c>
      <c r="AU403" s="262" t="s">
        <v>84</v>
      </c>
      <c r="AY403" s="18" t="s">
        <v>160</v>
      </c>
      <c r="BE403" s="154">
        <f>IF(N403="základní",J403,0)</f>
        <v>0</v>
      </c>
      <c r="BF403" s="154">
        <f>IF(N403="snížená",J403,0)</f>
        <v>0</v>
      </c>
      <c r="BG403" s="154">
        <f>IF(N403="zákl. přenesená",J403,0)</f>
        <v>0</v>
      </c>
      <c r="BH403" s="154">
        <f>IF(N403="sníž. přenesená",J403,0)</f>
        <v>0</v>
      </c>
      <c r="BI403" s="154">
        <f>IF(N403="nulová",J403,0)</f>
        <v>0</v>
      </c>
      <c r="BJ403" s="18" t="s">
        <v>82</v>
      </c>
      <c r="BK403" s="154">
        <f>ROUND(I403*H403,2)</f>
        <v>0</v>
      </c>
      <c r="BL403" s="18" t="s">
        <v>167</v>
      </c>
      <c r="BM403" s="262" t="s">
        <v>864</v>
      </c>
    </row>
    <row r="404" s="14" customFormat="1">
      <c r="A404" s="14"/>
      <c r="B404" s="274"/>
      <c r="C404" s="275"/>
      <c r="D404" s="265" t="s">
        <v>169</v>
      </c>
      <c r="E404" s="276" t="s">
        <v>1</v>
      </c>
      <c r="F404" s="277" t="s">
        <v>865</v>
      </c>
      <c r="G404" s="275"/>
      <c r="H404" s="278">
        <v>1</v>
      </c>
      <c r="I404" s="279"/>
      <c r="J404" s="275"/>
      <c r="K404" s="275"/>
      <c r="L404" s="280"/>
      <c r="M404" s="281"/>
      <c r="N404" s="282"/>
      <c r="O404" s="282"/>
      <c r="P404" s="282"/>
      <c r="Q404" s="282"/>
      <c r="R404" s="282"/>
      <c r="S404" s="282"/>
      <c r="T404" s="283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84" t="s">
        <v>169</v>
      </c>
      <c r="AU404" s="284" t="s">
        <v>84</v>
      </c>
      <c r="AV404" s="14" t="s">
        <v>84</v>
      </c>
      <c r="AW404" s="14" t="s">
        <v>30</v>
      </c>
      <c r="AX404" s="14" t="s">
        <v>75</v>
      </c>
      <c r="AY404" s="284" t="s">
        <v>160</v>
      </c>
    </row>
    <row r="405" s="15" customFormat="1">
      <c r="A405" s="15"/>
      <c r="B405" s="285"/>
      <c r="C405" s="286"/>
      <c r="D405" s="265" t="s">
        <v>169</v>
      </c>
      <c r="E405" s="287" t="s">
        <v>1</v>
      </c>
      <c r="F405" s="288" t="s">
        <v>172</v>
      </c>
      <c r="G405" s="286"/>
      <c r="H405" s="289">
        <v>1</v>
      </c>
      <c r="I405" s="290"/>
      <c r="J405" s="286"/>
      <c r="K405" s="286"/>
      <c r="L405" s="291"/>
      <c r="M405" s="292"/>
      <c r="N405" s="293"/>
      <c r="O405" s="293"/>
      <c r="P405" s="293"/>
      <c r="Q405" s="293"/>
      <c r="R405" s="293"/>
      <c r="S405" s="293"/>
      <c r="T405" s="294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T405" s="295" t="s">
        <v>169</v>
      </c>
      <c r="AU405" s="295" t="s">
        <v>84</v>
      </c>
      <c r="AV405" s="15" t="s">
        <v>167</v>
      </c>
      <c r="AW405" s="15" t="s">
        <v>30</v>
      </c>
      <c r="AX405" s="15" t="s">
        <v>82</v>
      </c>
      <c r="AY405" s="295" t="s">
        <v>160</v>
      </c>
    </row>
    <row r="406" s="2" customFormat="1" ht="14.4" customHeight="1">
      <c r="A406" s="41"/>
      <c r="B406" s="42"/>
      <c r="C406" s="307" t="s">
        <v>518</v>
      </c>
      <c r="D406" s="307" t="s">
        <v>291</v>
      </c>
      <c r="E406" s="308" t="s">
        <v>866</v>
      </c>
      <c r="F406" s="309" t="s">
        <v>867</v>
      </c>
      <c r="G406" s="310" t="s">
        <v>326</v>
      </c>
      <c r="H406" s="311">
        <v>1</v>
      </c>
      <c r="I406" s="312"/>
      <c r="J406" s="313">
        <f>ROUND(I406*H406,2)</f>
        <v>0</v>
      </c>
      <c r="K406" s="309" t="s">
        <v>1</v>
      </c>
      <c r="L406" s="314"/>
      <c r="M406" s="315" t="s">
        <v>1</v>
      </c>
      <c r="N406" s="316" t="s">
        <v>40</v>
      </c>
      <c r="O406" s="94"/>
      <c r="P406" s="260">
        <f>O406*H406</f>
        <v>0</v>
      </c>
      <c r="Q406" s="260">
        <v>0.014</v>
      </c>
      <c r="R406" s="260">
        <f>Q406*H406</f>
        <v>0.014</v>
      </c>
      <c r="S406" s="260">
        <v>0</v>
      </c>
      <c r="T406" s="261">
        <f>S406*H406</f>
        <v>0</v>
      </c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R406" s="262" t="s">
        <v>221</v>
      </c>
      <c r="AT406" s="262" t="s">
        <v>291</v>
      </c>
      <c r="AU406" s="262" t="s">
        <v>84</v>
      </c>
      <c r="AY406" s="18" t="s">
        <v>160</v>
      </c>
      <c r="BE406" s="154">
        <f>IF(N406="základní",J406,0)</f>
        <v>0</v>
      </c>
      <c r="BF406" s="154">
        <f>IF(N406="snížená",J406,0)</f>
        <v>0</v>
      </c>
      <c r="BG406" s="154">
        <f>IF(N406="zákl. přenesená",J406,0)</f>
        <v>0</v>
      </c>
      <c r="BH406" s="154">
        <f>IF(N406="sníž. přenesená",J406,0)</f>
        <v>0</v>
      </c>
      <c r="BI406" s="154">
        <f>IF(N406="nulová",J406,0)</f>
        <v>0</v>
      </c>
      <c r="BJ406" s="18" t="s">
        <v>82</v>
      </c>
      <c r="BK406" s="154">
        <f>ROUND(I406*H406,2)</f>
        <v>0</v>
      </c>
      <c r="BL406" s="18" t="s">
        <v>167</v>
      </c>
      <c r="BM406" s="262" t="s">
        <v>868</v>
      </c>
    </row>
    <row r="407" s="14" customFormat="1">
      <c r="A407" s="14"/>
      <c r="B407" s="274"/>
      <c r="C407" s="275"/>
      <c r="D407" s="265" t="s">
        <v>169</v>
      </c>
      <c r="E407" s="276" t="s">
        <v>1</v>
      </c>
      <c r="F407" s="277" t="s">
        <v>869</v>
      </c>
      <c r="G407" s="275"/>
      <c r="H407" s="278">
        <v>1</v>
      </c>
      <c r="I407" s="279"/>
      <c r="J407" s="275"/>
      <c r="K407" s="275"/>
      <c r="L407" s="280"/>
      <c r="M407" s="281"/>
      <c r="N407" s="282"/>
      <c r="O407" s="282"/>
      <c r="P407" s="282"/>
      <c r="Q407" s="282"/>
      <c r="R407" s="282"/>
      <c r="S407" s="282"/>
      <c r="T407" s="283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84" t="s">
        <v>169</v>
      </c>
      <c r="AU407" s="284" t="s">
        <v>84</v>
      </c>
      <c r="AV407" s="14" t="s">
        <v>84</v>
      </c>
      <c r="AW407" s="14" t="s">
        <v>30</v>
      </c>
      <c r="AX407" s="14" t="s">
        <v>75</v>
      </c>
      <c r="AY407" s="284" t="s">
        <v>160</v>
      </c>
    </row>
    <row r="408" s="15" customFormat="1">
      <c r="A408" s="15"/>
      <c r="B408" s="285"/>
      <c r="C408" s="286"/>
      <c r="D408" s="265" t="s">
        <v>169</v>
      </c>
      <c r="E408" s="287" t="s">
        <v>1</v>
      </c>
      <c r="F408" s="288" t="s">
        <v>172</v>
      </c>
      <c r="G408" s="286"/>
      <c r="H408" s="289">
        <v>1</v>
      </c>
      <c r="I408" s="290"/>
      <c r="J408" s="286"/>
      <c r="K408" s="286"/>
      <c r="L408" s="291"/>
      <c r="M408" s="292"/>
      <c r="N408" s="293"/>
      <c r="O408" s="293"/>
      <c r="P408" s="293"/>
      <c r="Q408" s="293"/>
      <c r="R408" s="293"/>
      <c r="S408" s="293"/>
      <c r="T408" s="294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T408" s="295" t="s">
        <v>169</v>
      </c>
      <c r="AU408" s="295" t="s">
        <v>84</v>
      </c>
      <c r="AV408" s="15" t="s">
        <v>167</v>
      </c>
      <c r="AW408" s="15" t="s">
        <v>30</v>
      </c>
      <c r="AX408" s="15" t="s">
        <v>82</v>
      </c>
      <c r="AY408" s="295" t="s">
        <v>160</v>
      </c>
    </row>
    <row r="409" s="2" customFormat="1" ht="14.4" customHeight="1">
      <c r="A409" s="41"/>
      <c r="B409" s="42"/>
      <c r="C409" s="307" t="s">
        <v>524</v>
      </c>
      <c r="D409" s="307" t="s">
        <v>291</v>
      </c>
      <c r="E409" s="308" t="s">
        <v>870</v>
      </c>
      <c r="F409" s="309" t="s">
        <v>487</v>
      </c>
      <c r="G409" s="310" t="s">
        <v>326</v>
      </c>
      <c r="H409" s="311">
        <v>1</v>
      </c>
      <c r="I409" s="312"/>
      <c r="J409" s="313">
        <f>ROUND(I409*H409,2)</f>
        <v>0</v>
      </c>
      <c r="K409" s="309" t="s">
        <v>1</v>
      </c>
      <c r="L409" s="314"/>
      <c r="M409" s="315" t="s">
        <v>1</v>
      </c>
      <c r="N409" s="316" t="s">
        <v>40</v>
      </c>
      <c r="O409" s="94"/>
      <c r="P409" s="260">
        <f>O409*H409</f>
        <v>0</v>
      </c>
      <c r="Q409" s="260">
        <v>0.01</v>
      </c>
      <c r="R409" s="260">
        <f>Q409*H409</f>
        <v>0.01</v>
      </c>
      <c r="S409" s="260">
        <v>0</v>
      </c>
      <c r="T409" s="261">
        <f>S409*H409</f>
        <v>0</v>
      </c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R409" s="262" t="s">
        <v>221</v>
      </c>
      <c r="AT409" s="262" t="s">
        <v>291</v>
      </c>
      <c r="AU409" s="262" t="s">
        <v>84</v>
      </c>
      <c r="AY409" s="18" t="s">
        <v>160</v>
      </c>
      <c r="BE409" s="154">
        <f>IF(N409="základní",J409,0)</f>
        <v>0</v>
      </c>
      <c r="BF409" s="154">
        <f>IF(N409="snížená",J409,0)</f>
        <v>0</v>
      </c>
      <c r="BG409" s="154">
        <f>IF(N409="zákl. přenesená",J409,0)</f>
        <v>0</v>
      </c>
      <c r="BH409" s="154">
        <f>IF(N409="sníž. přenesená",J409,0)</f>
        <v>0</v>
      </c>
      <c r="BI409" s="154">
        <f>IF(N409="nulová",J409,0)</f>
        <v>0</v>
      </c>
      <c r="BJ409" s="18" t="s">
        <v>82</v>
      </c>
      <c r="BK409" s="154">
        <f>ROUND(I409*H409,2)</f>
        <v>0</v>
      </c>
      <c r="BL409" s="18" t="s">
        <v>167</v>
      </c>
      <c r="BM409" s="262" t="s">
        <v>871</v>
      </c>
    </row>
    <row r="410" s="14" customFormat="1">
      <c r="A410" s="14"/>
      <c r="B410" s="274"/>
      <c r="C410" s="275"/>
      <c r="D410" s="265" t="s">
        <v>169</v>
      </c>
      <c r="E410" s="276" t="s">
        <v>1</v>
      </c>
      <c r="F410" s="277" t="s">
        <v>872</v>
      </c>
      <c r="G410" s="275"/>
      <c r="H410" s="278">
        <v>1</v>
      </c>
      <c r="I410" s="279"/>
      <c r="J410" s="275"/>
      <c r="K410" s="275"/>
      <c r="L410" s="280"/>
      <c r="M410" s="281"/>
      <c r="N410" s="282"/>
      <c r="O410" s="282"/>
      <c r="P410" s="282"/>
      <c r="Q410" s="282"/>
      <c r="R410" s="282"/>
      <c r="S410" s="282"/>
      <c r="T410" s="283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84" t="s">
        <v>169</v>
      </c>
      <c r="AU410" s="284" t="s">
        <v>84</v>
      </c>
      <c r="AV410" s="14" t="s">
        <v>84</v>
      </c>
      <c r="AW410" s="14" t="s">
        <v>30</v>
      </c>
      <c r="AX410" s="14" t="s">
        <v>75</v>
      </c>
      <c r="AY410" s="284" t="s">
        <v>160</v>
      </c>
    </row>
    <row r="411" s="15" customFormat="1">
      <c r="A411" s="15"/>
      <c r="B411" s="285"/>
      <c r="C411" s="286"/>
      <c r="D411" s="265" t="s">
        <v>169</v>
      </c>
      <c r="E411" s="287" t="s">
        <v>1</v>
      </c>
      <c r="F411" s="288" t="s">
        <v>172</v>
      </c>
      <c r="G411" s="286"/>
      <c r="H411" s="289">
        <v>1</v>
      </c>
      <c r="I411" s="290"/>
      <c r="J411" s="286"/>
      <c r="K411" s="286"/>
      <c r="L411" s="291"/>
      <c r="M411" s="292"/>
      <c r="N411" s="293"/>
      <c r="O411" s="293"/>
      <c r="P411" s="293"/>
      <c r="Q411" s="293"/>
      <c r="R411" s="293"/>
      <c r="S411" s="293"/>
      <c r="T411" s="294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95" t="s">
        <v>169</v>
      </c>
      <c r="AU411" s="295" t="s">
        <v>84</v>
      </c>
      <c r="AV411" s="15" t="s">
        <v>167</v>
      </c>
      <c r="AW411" s="15" t="s">
        <v>30</v>
      </c>
      <c r="AX411" s="15" t="s">
        <v>82</v>
      </c>
      <c r="AY411" s="295" t="s">
        <v>160</v>
      </c>
    </row>
    <row r="412" s="2" customFormat="1" ht="14.4" customHeight="1">
      <c r="A412" s="41"/>
      <c r="B412" s="42"/>
      <c r="C412" s="251" t="s">
        <v>529</v>
      </c>
      <c r="D412" s="251" t="s">
        <v>162</v>
      </c>
      <c r="E412" s="252" t="s">
        <v>491</v>
      </c>
      <c r="F412" s="253" t="s">
        <v>492</v>
      </c>
      <c r="G412" s="254" t="s">
        <v>326</v>
      </c>
      <c r="H412" s="255">
        <v>1</v>
      </c>
      <c r="I412" s="256"/>
      <c r="J412" s="257">
        <f>ROUND(I412*H412,2)</f>
        <v>0</v>
      </c>
      <c r="K412" s="253" t="s">
        <v>1</v>
      </c>
      <c r="L412" s="44"/>
      <c r="M412" s="258" t="s">
        <v>1</v>
      </c>
      <c r="N412" s="259" t="s">
        <v>40</v>
      </c>
      <c r="O412" s="94"/>
      <c r="P412" s="260">
        <f>O412*H412</f>
        <v>0</v>
      </c>
      <c r="Q412" s="260">
        <v>0.32905679999999998</v>
      </c>
      <c r="R412" s="260">
        <f>Q412*H412</f>
        <v>0.32905679999999998</v>
      </c>
      <c r="S412" s="260">
        <v>0</v>
      </c>
      <c r="T412" s="261">
        <f>S412*H412</f>
        <v>0</v>
      </c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R412" s="262" t="s">
        <v>167</v>
      </c>
      <c r="AT412" s="262" t="s">
        <v>162</v>
      </c>
      <c r="AU412" s="262" t="s">
        <v>84</v>
      </c>
      <c r="AY412" s="18" t="s">
        <v>160</v>
      </c>
      <c r="BE412" s="154">
        <f>IF(N412="základní",J412,0)</f>
        <v>0</v>
      </c>
      <c r="BF412" s="154">
        <f>IF(N412="snížená",J412,0)</f>
        <v>0</v>
      </c>
      <c r="BG412" s="154">
        <f>IF(N412="zákl. přenesená",J412,0)</f>
        <v>0</v>
      </c>
      <c r="BH412" s="154">
        <f>IF(N412="sníž. přenesená",J412,0)</f>
        <v>0</v>
      </c>
      <c r="BI412" s="154">
        <f>IF(N412="nulová",J412,0)</f>
        <v>0</v>
      </c>
      <c r="BJ412" s="18" t="s">
        <v>82</v>
      </c>
      <c r="BK412" s="154">
        <f>ROUND(I412*H412,2)</f>
        <v>0</v>
      </c>
      <c r="BL412" s="18" t="s">
        <v>167</v>
      </c>
      <c r="BM412" s="262" t="s">
        <v>873</v>
      </c>
    </row>
    <row r="413" s="14" customFormat="1">
      <c r="A413" s="14"/>
      <c r="B413" s="274"/>
      <c r="C413" s="275"/>
      <c r="D413" s="265" t="s">
        <v>169</v>
      </c>
      <c r="E413" s="276" t="s">
        <v>1</v>
      </c>
      <c r="F413" s="277" t="s">
        <v>874</v>
      </c>
      <c r="G413" s="275"/>
      <c r="H413" s="278">
        <v>1</v>
      </c>
      <c r="I413" s="279"/>
      <c r="J413" s="275"/>
      <c r="K413" s="275"/>
      <c r="L413" s="280"/>
      <c r="M413" s="281"/>
      <c r="N413" s="282"/>
      <c r="O413" s="282"/>
      <c r="P413" s="282"/>
      <c r="Q413" s="282"/>
      <c r="R413" s="282"/>
      <c r="S413" s="282"/>
      <c r="T413" s="283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84" t="s">
        <v>169</v>
      </c>
      <c r="AU413" s="284" t="s">
        <v>84</v>
      </c>
      <c r="AV413" s="14" t="s">
        <v>84</v>
      </c>
      <c r="AW413" s="14" t="s">
        <v>30</v>
      </c>
      <c r="AX413" s="14" t="s">
        <v>75</v>
      </c>
      <c r="AY413" s="284" t="s">
        <v>160</v>
      </c>
    </row>
    <row r="414" s="15" customFormat="1">
      <c r="A414" s="15"/>
      <c r="B414" s="285"/>
      <c r="C414" s="286"/>
      <c r="D414" s="265" t="s">
        <v>169</v>
      </c>
      <c r="E414" s="287" t="s">
        <v>1</v>
      </c>
      <c r="F414" s="288" t="s">
        <v>172</v>
      </c>
      <c r="G414" s="286"/>
      <c r="H414" s="289">
        <v>1</v>
      </c>
      <c r="I414" s="290"/>
      <c r="J414" s="286"/>
      <c r="K414" s="286"/>
      <c r="L414" s="291"/>
      <c r="M414" s="292"/>
      <c r="N414" s="293"/>
      <c r="O414" s="293"/>
      <c r="P414" s="293"/>
      <c r="Q414" s="293"/>
      <c r="R414" s="293"/>
      <c r="S414" s="293"/>
      <c r="T414" s="294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T414" s="295" t="s">
        <v>169</v>
      </c>
      <c r="AU414" s="295" t="s">
        <v>84</v>
      </c>
      <c r="AV414" s="15" t="s">
        <v>167</v>
      </c>
      <c r="AW414" s="15" t="s">
        <v>30</v>
      </c>
      <c r="AX414" s="15" t="s">
        <v>82</v>
      </c>
      <c r="AY414" s="295" t="s">
        <v>160</v>
      </c>
    </row>
    <row r="415" s="2" customFormat="1" ht="14.4" customHeight="1">
      <c r="A415" s="41"/>
      <c r="B415" s="42"/>
      <c r="C415" s="307" t="s">
        <v>533</v>
      </c>
      <c r="D415" s="307" t="s">
        <v>291</v>
      </c>
      <c r="E415" s="308" t="s">
        <v>875</v>
      </c>
      <c r="F415" s="309" t="s">
        <v>876</v>
      </c>
      <c r="G415" s="310" t="s">
        <v>326</v>
      </c>
      <c r="H415" s="311">
        <v>1</v>
      </c>
      <c r="I415" s="312"/>
      <c r="J415" s="313">
        <f>ROUND(I415*H415,2)</f>
        <v>0</v>
      </c>
      <c r="K415" s="309" t="s">
        <v>1</v>
      </c>
      <c r="L415" s="314"/>
      <c r="M415" s="315" t="s">
        <v>1</v>
      </c>
      <c r="N415" s="316" t="s">
        <v>40</v>
      </c>
      <c r="O415" s="94"/>
      <c r="P415" s="260">
        <f>O415*H415</f>
        <v>0</v>
      </c>
      <c r="Q415" s="260">
        <v>0.029999999999999999</v>
      </c>
      <c r="R415" s="260">
        <f>Q415*H415</f>
        <v>0.029999999999999999</v>
      </c>
      <c r="S415" s="260">
        <v>0</v>
      </c>
      <c r="T415" s="261">
        <f>S415*H415</f>
        <v>0</v>
      </c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R415" s="262" t="s">
        <v>221</v>
      </c>
      <c r="AT415" s="262" t="s">
        <v>291</v>
      </c>
      <c r="AU415" s="262" t="s">
        <v>84</v>
      </c>
      <c r="AY415" s="18" t="s">
        <v>160</v>
      </c>
      <c r="BE415" s="154">
        <f>IF(N415="základní",J415,0)</f>
        <v>0</v>
      </c>
      <c r="BF415" s="154">
        <f>IF(N415="snížená",J415,0)</f>
        <v>0</v>
      </c>
      <c r="BG415" s="154">
        <f>IF(N415="zákl. přenesená",J415,0)</f>
        <v>0</v>
      </c>
      <c r="BH415" s="154">
        <f>IF(N415="sníž. přenesená",J415,0)</f>
        <v>0</v>
      </c>
      <c r="BI415" s="154">
        <f>IF(N415="nulová",J415,0)</f>
        <v>0</v>
      </c>
      <c r="BJ415" s="18" t="s">
        <v>82</v>
      </c>
      <c r="BK415" s="154">
        <f>ROUND(I415*H415,2)</f>
        <v>0</v>
      </c>
      <c r="BL415" s="18" t="s">
        <v>167</v>
      </c>
      <c r="BM415" s="262" t="s">
        <v>877</v>
      </c>
    </row>
    <row r="416" s="14" customFormat="1">
      <c r="A416" s="14"/>
      <c r="B416" s="274"/>
      <c r="C416" s="275"/>
      <c r="D416" s="265" t="s">
        <v>169</v>
      </c>
      <c r="E416" s="276" t="s">
        <v>1</v>
      </c>
      <c r="F416" s="277" t="s">
        <v>878</v>
      </c>
      <c r="G416" s="275"/>
      <c r="H416" s="278">
        <v>1</v>
      </c>
      <c r="I416" s="279"/>
      <c r="J416" s="275"/>
      <c r="K416" s="275"/>
      <c r="L416" s="280"/>
      <c r="M416" s="281"/>
      <c r="N416" s="282"/>
      <c r="O416" s="282"/>
      <c r="P416" s="282"/>
      <c r="Q416" s="282"/>
      <c r="R416" s="282"/>
      <c r="S416" s="282"/>
      <c r="T416" s="283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84" t="s">
        <v>169</v>
      </c>
      <c r="AU416" s="284" t="s">
        <v>84</v>
      </c>
      <c r="AV416" s="14" t="s">
        <v>84</v>
      </c>
      <c r="AW416" s="14" t="s">
        <v>30</v>
      </c>
      <c r="AX416" s="14" t="s">
        <v>75</v>
      </c>
      <c r="AY416" s="284" t="s">
        <v>160</v>
      </c>
    </row>
    <row r="417" s="15" customFormat="1">
      <c r="A417" s="15"/>
      <c r="B417" s="285"/>
      <c r="C417" s="286"/>
      <c r="D417" s="265" t="s">
        <v>169</v>
      </c>
      <c r="E417" s="287" t="s">
        <v>1</v>
      </c>
      <c r="F417" s="288" t="s">
        <v>172</v>
      </c>
      <c r="G417" s="286"/>
      <c r="H417" s="289">
        <v>1</v>
      </c>
      <c r="I417" s="290"/>
      <c r="J417" s="286"/>
      <c r="K417" s="286"/>
      <c r="L417" s="291"/>
      <c r="M417" s="292"/>
      <c r="N417" s="293"/>
      <c r="O417" s="293"/>
      <c r="P417" s="293"/>
      <c r="Q417" s="293"/>
      <c r="R417" s="293"/>
      <c r="S417" s="293"/>
      <c r="T417" s="294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95" t="s">
        <v>169</v>
      </c>
      <c r="AU417" s="295" t="s">
        <v>84</v>
      </c>
      <c r="AV417" s="15" t="s">
        <v>167</v>
      </c>
      <c r="AW417" s="15" t="s">
        <v>30</v>
      </c>
      <c r="AX417" s="15" t="s">
        <v>82</v>
      </c>
      <c r="AY417" s="295" t="s">
        <v>160</v>
      </c>
    </row>
    <row r="418" s="2" customFormat="1" ht="14.4" customHeight="1">
      <c r="A418" s="41"/>
      <c r="B418" s="42"/>
      <c r="C418" s="307" t="s">
        <v>540</v>
      </c>
      <c r="D418" s="307" t="s">
        <v>291</v>
      </c>
      <c r="E418" s="308" t="s">
        <v>500</v>
      </c>
      <c r="F418" s="309" t="s">
        <v>501</v>
      </c>
      <c r="G418" s="310" t="s">
        <v>326</v>
      </c>
      <c r="H418" s="311">
        <v>1</v>
      </c>
      <c r="I418" s="312"/>
      <c r="J418" s="313">
        <f>ROUND(I418*H418,2)</f>
        <v>0</v>
      </c>
      <c r="K418" s="309" t="s">
        <v>1</v>
      </c>
      <c r="L418" s="314"/>
      <c r="M418" s="315" t="s">
        <v>1</v>
      </c>
      <c r="N418" s="316" t="s">
        <v>40</v>
      </c>
      <c r="O418" s="94"/>
      <c r="P418" s="260">
        <f>O418*H418</f>
        <v>0</v>
      </c>
      <c r="Q418" s="260">
        <v>0.014999999999999999</v>
      </c>
      <c r="R418" s="260">
        <f>Q418*H418</f>
        <v>0.014999999999999999</v>
      </c>
      <c r="S418" s="260">
        <v>0</v>
      </c>
      <c r="T418" s="261">
        <f>S418*H418</f>
        <v>0</v>
      </c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R418" s="262" t="s">
        <v>221</v>
      </c>
      <c r="AT418" s="262" t="s">
        <v>291</v>
      </c>
      <c r="AU418" s="262" t="s">
        <v>84</v>
      </c>
      <c r="AY418" s="18" t="s">
        <v>160</v>
      </c>
      <c r="BE418" s="154">
        <f>IF(N418="základní",J418,0)</f>
        <v>0</v>
      </c>
      <c r="BF418" s="154">
        <f>IF(N418="snížená",J418,0)</f>
        <v>0</v>
      </c>
      <c r="BG418" s="154">
        <f>IF(N418="zákl. přenesená",J418,0)</f>
        <v>0</v>
      </c>
      <c r="BH418" s="154">
        <f>IF(N418="sníž. přenesená",J418,0)</f>
        <v>0</v>
      </c>
      <c r="BI418" s="154">
        <f>IF(N418="nulová",J418,0)</f>
        <v>0</v>
      </c>
      <c r="BJ418" s="18" t="s">
        <v>82</v>
      </c>
      <c r="BK418" s="154">
        <f>ROUND(I418*H418,2)</f>
        <v>0</v>
      </c>
      <c r="BL418" s="18" t="s">
        <v>167</v>
      </c>
      <c r="BM418" s="262" t="s">
        <v>879</v>
      </c>
    </row>
    <row r="419" s="14" customFormat="1">
      <c r="A419" s="14"/>
      <c r="B419" s="274"/>
      <c r="C419" s="275"/>
      <c r="D419" s="265" t="s">
        <v>169</v>
      </c>
      <c r="E419" s="276" t="s">
        <v>1</v>
      </c>
      <c r="F419" s="277" t="s">
        <v>880</v>
      </c>
      <c r="G419" s="275"/>
      <c r="H419" s="278">
        <v>1</v>
      </c>
      <c r="I419" s="279"/>
      <c r="J419" s="275"/>
      <c r="K419" s="275"/>
      <c r="L419" s="280"/>
      <c r="M419" s="281"/>
      <c r="N419" s="282"/>
      <c r="O419" s="282"/>
      <c r="P419" s="282"/>
      <c r="Q419" s="282"/>
      <c r="R419" s="282"/>
      <c r="S419" s="282"/>
      <c r="T419" s="283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84" t="s">
        <v>169</v>
      </c>
      <c r="AU419" s="284" t="s">
        <v>84</v>
      </c>
      <c r="AV419" s="14" t="s">
        <v>84</v>
      </c>
      <c r="AW419" s="14" t="s">
        <v>30</v>
      </c>
      <c r="AX419" s="14" t="s">
        <v>75</v>
      </c>
      <c r="AY419" s="284" t="s">
        <v>160</v>
      </c>
    </row>
    <row r="420" s="15" customFormat="1">
      <c r="A420" s="15"/>
      <c r="B420" s="285"/>
      <c r="C420" s="286"/>
      <c r="D420" s="265" t="s">
        <v>169</v>
      </c>
      <c r="E420" s="287" t="s">
        <v>1</v>
      </c>
      <c r="F420" s="288" t="s">
        <v>172</v>
      </c>
      <c r="G420" s="286"/>
      <c r="H420" s="289">
        <v>1</v>
      </c>
      <c r="I420" s="290"/>
      <c r="J420" s="286"/>
      <c r="K420" s="286"/>
      <c r="L420" s="291"/>
      <c r="M420" s="292"/>
      <c r="N420" s="293"/>
      <c r="O420" s="293"/>
      <c r="P420" s="293"/>
      <c r="Q420" s="293"/>
      <c r="R420" s="293"/>
      <c r="S420" s="293"/>
      <c r="T420" s="294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T420" s="295" t="s">
        <v>169</v>
      </c>
      <c r="AU420" s="295" t="s">
        <v>84</v>
      </c>
      <c r="AV420" s="15" t="s">
        <v>167</v>
      </c>
      <c r="AW420" s="15" t="s">
        <v>30</v>
      </c>
      <c r="AX420" s="15" t="s">
        <v>82</v>
      </c>
      <c r="AY420" s="295" t="s">
        <v>160</v>
      </c>
    </row>
    <row r="421" s="2" customFormat="1" ht="24.15" customHeight="1">
      <c r="A421" s="41"/>
      <c r="B421" s="42"/>
      <c r="C421" s="251" t="s">
        <v>546</v>
      </c>
      <c r="D421" s="251" t="s">
        <v>162</v>
      </c>
      <c r="E421" s="252" t="s">
        <v>505</v>
      </c>
      <c r="F421" s="253" t="s">
        <v>506</v>
      </c>
      <c r="G421" s="254" t="s">
        <v>326</v>
      </c>
      <c r="H421" s="255">
        <v>2</v>
      </c>
      <c r="I421" s="256"/>
      <c r="J421" s="257">
        <f>ROUND(I421*H421,2)</f>
        <v>0</v>
      </c>
      <c r="K421" s="253" t="s">
        <v>1</v>
      </c>
      <c r="L421" s="44"/>
      <c r="M421" s="258" t="s">
        <v>1</v>
      </c>
      <c r="N421" s="259" t="s">
        <v>40</v>
      </c>
      <c r="O421" s="94"/>
      <c r="P421" s="260">
        <f>O421*H421</f>
        <v>0</v>
      </c>
      <c r="Q421" s="260">
        <v>0</v>
      </c>
      <c r="R421" s="260">
        <f>Q421*H421</f>
        <v>0</v>
      </c>
      <c r="S421" s="260">
        <v>0</v>
      </c>
      <c r="T421" s="261">
        <f>S421*H421</f>
        <v>0</v>
      </c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R421" s="262" t="s">
        <v>507</v>
      </c>
      <c r="AT421" s="262" t="s">
        <v>162</v>
      </c>
      <c r="AU421" s="262" t="s">
        <v>84</v>
      </c>
      <c r="AY421" s="18" t="s">
        <v>160</v>
      </c>
      <c r="BE421" s="154">
        <f>IF(N421="základní",J421,0)</f>
        <v>0</v>
      </c>
      <c r="BF421" s="154">
        <f>IF(N421="snížená",J421,0)</f>
        <v>0</v>
      </c>
      <c r="BG421" s="154">
        <f>IF(N421="zákl. přenesená",J421,0)</f>
        <v>0</v>
      </c>
      <c r="BH421" s="154">
        <f>IF(N421="sníž. přenesená",J421,0)</f>
        <v>0</v>
      </c>
      <c r="BI421" s="154">
        <f>IF(N421="nulová",J421,0)</f>
        <v>0</v>
      </c>
      <c r="BJ421" s="18" t="s">
        <v>82</v>
      </c>
      <c r="BK421" s="154">
        <f>ROUND(I421*H421,2)</f>
        <v>0</v>
      </c>
      <c r="BL421" s="18" t="s">
        <v>507</v>
      </c>
      <c r="BM421" s="262" t="s">
        <v>881</v>
      </c>
    </row>
    <row r="422" s="2" customFormat="1" ht="24.15" customHeight="1">
      <c r="A422" s="41"/>
      <c r="B422" s="42"/>
      <c r="C422" s="251" t="s">
        <v>552</v>
      </c>
      <c r="D422" s="251" t="s">
        <v>162</v>
      </c>
      <c r="E422" s="252" t="s">
        <v>510</v>
      </c>
      <c r="F422" s="253" t="s">
        <v>511</v>
      </c>
      <c r="G422" s="254" t="s">
        <v>326</v>
      </c>
      <c r="H422" s="255">
        <v>2</v>
      </c>
      <c r="I422" s="256"/>
      <c r="J422" s="257">
        <f>ROUND(I422*H422,2)</f>
        <v>0</v>
      </c>
      <c r="K422" s="253" t="s">
        <v>1</v>
      </c>
      <c r="L422" s="44"/>
      <c r="M422" s="258" t="s">
        <v>1</v>
      </c>
      <c r="N422" s="259" t="s">
        <v>40</v>
      </c>
      <c r="O422" s="94"/>
      <c r="P422" s="260">
        <f>O422*H422</f>
        <v>0</v>
      </c>
      <c r="Q422" s="260">
        <v>0.025000000000000001</v>
      </c>
      <c r="R422" s="260">
        <f>Q422*H422</f>
        <v>0.050000000000000003</v>
      </c>
      <c r="S422" s="260">
        <v>0</v>
      </c>
      <c r="T422" s="261">
        <f>S422*H422</f>
        <v>0</v>
      </c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R422" s="262" t="s">
        <v>167</v>
      </c>
      <c r="AT422" s="262" t="s">
        <v>162</v>
      </c>
      <c r="AU422" s="262" t="s">
        <v>84</v>
      </c>
      <c r="AY422" s="18" t="s">
        <v>160</v>
      </c>
      <c r="BE422" s="154">
        <f>IF(N422="základní",J422,0)</f>
        <v>0</v>
      </c>
      <c r="BF422" s="154">
        <f>IF(N422="snížená",J422,0)</f>
        <v>0</v>
      </c>
      <c r="BG422" s="154">
        <f>IF(N422="zákl. přenesená",J422,0)</f>
        <v>0</v>
      </c>
      <c r="BH422" s="154">
        <f>IF(N422="sníž. přenesená",J422,0)</f>
        <v>0</v>
      </c>
      <c r="BI422" s="154">
        <f>IF(N422="nulová",J422,0)</f>
        <v>0</v>
      </c>
      <c r="BJ422" s="18" t="s">
        <v>82</v>
      </c>
      <c r="BK422" s="154">
        <f>ROUND(I422*H422,2)</f>
        <v>0</v>
      </c>
      <c r="BL422" s="18" t="s">
        <v>167</v>
      </c>
      <c r="BM422" s="262" t="s">
        <v>882</v>
      </c>
    </row>
    <row r="423" s="14" customFormat="1">
      <c r="A423" s="14"/>
      <c r="B423" s="274"/>
      <c r="C423" s="275"/>
      <c r="D423" s="265" t="s">
        <v>169</v>
      </c>
      <c r="E423" s="276" t="s">
        <v>1</v>
      </c>
      <c r="F423" s="277" t="s">
        <v>883</v>
      </c>
      <c r="G423" s="275"/>
      <c r="H423" s="278">
        <v>2</v>
      </c>
      <c r="I423" s="279"/>
      <c r="J423" s="275"/>
      <c r="K423" s="275"/>
      <c r="L423" s="280"/>
      <c r="M423" s="281"/>
      <c r="N423" s="282"/>
      <c r="O423" s="282"/>
      <c r="P423" s="282"/>
      <c r="Q423" s="282"/>
      <c r="R423" s="282"/>
      <c r="S423" s="282"/>
      <c r="T423" s="283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84" t="s">
        <v>169</v>
      </c>
      <c r="AU423" s="284" t="s">
        <v>84</v>
      </c>
      <c r="AV423" s="14" t="s">
        <v>84</v>
      </c>
      <c r="AW423" s="14" t="s">
        <v>30</v>
      </c>
      <c r="AX423" s="14" t="s">
        <v>75</v>
      </c>
      <c r="AY423" s="284" t="s">
        <v>160</v>
      </c>
    </row>
    <row r="424" s="15" customFormat="1">
      <c r="A424" s="15"/>
      <c r="B424" s="285"/>
      <c r="C424" s="286"/>
      <c r="D424" s="265" t="s">
        <v>169</v>
      </c>
      <c r="E424" s="287" t="s">
        <v>1</v>
      </c>
      <c r="F424" s="288" t="s">
        <v>172</v>
      </c>
      <c r="G424" s="286"/>
      <c r="H424" s="289">
        <v>2</v>
      </c>
      <c r="I424" s="290"/>
      <c r="J424" s="286"/>
      <c r="K424" s="286"/>
      <c r="L424" s="291"/>
      <c r="M424" s="292"/>
      <c r="N424" s="293"/>
      <c r="O424" s="293"/>
      <c r="P424" s="293"/>
      <c r="Q424" s="293"/>
      <c r="R424" s="293"/>
      <c r="S424" s="293"/>
      <c r="T424" s="294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95" t="s">
        <v>169</v>
      </c>
      <c r="AU424" s="295" t="s">
        <v>84</v>
      </c>
      <c r="AV424" s="15" t="s">
        <v>167</v>
      </c>
      <c r="AW424" s="15" t="s">
        <v>30</v>
      </c>
      <c r="AX424" s="15" t="s">
        <v>82</v>
      </c>
      <c r="AY424" s="295" t="s">
        <v>160</v>
      </c>
    </row>
    <row r="425" s="2" customFormat="1" ht="37.8" customHeight="1">
      <c r="A425" s="41"/>
      <c r="B425" s="42"/>
      <c r="C425" s="251" t="s">
        <v>559</v>
      </c>
      <c r="D425" s="251" t="s">
        <v>162</v>
      </c>
      <c r="E425" s="252" t="s">
        <v>514</v>
      </c>
      <c r="F425" s="253" t="s">
        <v>515</v>
      </c>
      <c r="G425" s="254" t="s">
        <v>184</v>
      </c>
      <c r="H425" s="255">
        <v>60</v>
      </c>
      <c r="I425" s="256"/>
      <c r="J425" s="257">
        <f>ROUND(I425*H425,2)</f>
        <v>0</v>
      </c>
      <c r="K425" s="253" t="s">
        <v>1</v>
      </c>
      <c r="L425" s="44"/>
      <c r="M425" s="258" t="s">
        <v>1</v>
      </c>
      <c r="N425" s="259" t="s">
        <v>40</v>
      </c>
      <c r="O425" s="94"/>
      <c r="P425" s="260">
        <f>O425*H425</f>
        <v>0</v>
      </c>
      <c r="Q425" s="260">
        <v>0.00050000000000000001</v>
      </c>
      <c r="R425" s="260">
        <f>Q425*H425</f>
        <v>0.029999999999999999</v>
      </c>
      <c r="S425" s="260">
        <v>0</v>
      </c>
      <c r="T425" s="261">
        <f>S425*H425</f>
        <v>0</v>
      </c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R425" s="262" t="s">
        <v>167</v>
      </c>
      <c r="AT425" s="262" t="s">
        <v>162</v>
      </c>
      <c r="AU425" s="262" t="s">
        <v>84</v>
      </c>
      <c r="AY425" s="18" t="s">
        <v>160</v>
      </c>
      <c r="BE425" s="154">
        <f>IF(N425="základní",J425,0)</f>
        <v>0</v>
      </c>
      <c r="BF425" s="154">
        <f>IF(N425="snížená",J425,0)</f>
        <v>0</v>
      </c>
      <c r="BG425" s="154">
        <f>IF(N425="zákl. přenesená",J425,0)</f>
        <v>0</v>
      </c>
      <c r="BH425" s="154">
        <f>IF(N425="sníž. přenesená",J425,0)</f>
        <v>0</v>
      </c>
      <c r="BI425" s="154">
        <f>IF(N425="nulová",J425,0)</f>
        <v>0</v>
      </c>
      <c r="BJ425" s="18" t="s">
        <v>82</v>
      </c>
      <c r="BK425" s="154">
        <f>ROUND(I425*H425,2)</f>
        <v>0</v>
      </c>
      <c r="BL425" s="18" t="s">
        <v>167</v>
      </c>
      <c r="BM425" s="262" t="s">
        <v>884</v>
      </c>
    </row>
    <row r="426" s="14" customFormat="1">
      <c r="A426" s="14"/>
      <c r="B426" s="274"/>
      <c r="C426" s="275"/>
      <c r="D426" s="265" t="s">
        <v>169</v>
      </c>
      <c r="E426" s="276" t="s">
        <v>1</v>
      </c>
      <c r="F426" s="277" t="s">
        <v>885</v>
      </c>
      <c r="G426" s="275"/>
      <c r="H426" s="278">
        <v>60</v>
      </c>
      <c r="I426" s="279"/>
      <c r="J426" s="275"/>
      <c r="K426" s="275"/>
      <c r="L426" s="280"/>
      <c r="M426" s="281"/>
      <c r="N426" s="282"/>
      <c r="O426" s="282"/>
      <c r="P426" s="282"/>
      <c r="Q426" s="282"/>
      <c r="R426" s="282"/>
      <c r="S426" s="282"/>
      <c r="T426" s="283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84" t="s">
        <v>169</v>
      </c>
      <c r="AU426" s="284" t="s">
        <v>84</v>
      </c>
      <c r="AV426" s="14" t="s">
        <v>84</v>
      </c>
      <c r="AW426" s="14" t="s">
        <v>30</v>
      </c>
      <c r="AX426" s="14" t="s">
        <v>75</v>
      </c>
      <c r="AY426" s="284" t="s">
        <v>160</v>
      </c>
    </row>
    <row r="427" s="15" customFormat="1">
      <c r="A427" s="15"/>
      <c r="B427" s="285"/>
      <c r="C427" s="286"/>
      <c r="D427" s="265" t="s">
        <v>169</v>
      </c>
      <c r="E427" s="287" t="s">
        <v>1</v>
      </c>
      <c r="F427" s="288" t="s">
        <v>886</v>
      </c>
      <c r="G427" s="286"/>
      <c r="H427" s="289">
        <v>60</v>
      </c>
      <c r="I427" s="290"/>
      <c r="J427" s="286"/>
      <c r="K427" s="286"/>
      <c r="L427" s="291"/>
      <c r="M427" s="292"/>
      <c r="N427" s="293"/>
      <c r="O427" s="293"/>
      <c r="P427" s="293"/>
      <c r="Q427" s="293"/>
      <c r="R427" s="293"/>
      <c r="S427" s="293"/>
      <c r="T427" s="294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T427" s="295" t="s">
        <v>169</v>
      </c>
      <c r="AU427" s="295" t="s">
        <v>84</v>
      </c>
      <c r="AV427" s="15" t="s">
        <v>167</v>
      </c>
      <c r="AW427" s="15" t="s">
        <v>30</v>
      </c>
      <c r="AX427" s="15" t="s">
        <v>82</v>
      </c>
      <c r="AY427" s="295" t="s">
        <v>160</v>
      </c>
    </row>
    <row r="428" s="2" customFormat="1" ht="37.8" customHeight="1">
      <c r="A428" s="41"/>
      <c r="B428" s="42"/>
      <c r="C428" s="251" t="s">
        <v>213</v>
      </c>
      <c r="D428" s="251" t="s">
        <v>162</v>
      </c>
      <c r="E428" s="252" t="s">
        <v>519</v>
      </c>
      <c r="F428" s="253" t="s">
        <v>520</v>
      </c>
      <c r="G428" s="254" t="s">
        <v>326</v>
      </c>
      <c r="H428" s="255">
        <v>1</v>
      </c>
      <c r="I428" s="256"/>
      <c r="J428" s="257">
        <f>ROUND(I428*H428,2)</f>
        <v>0</v>
      </c>
      <c r="K428" s="253" t="s">
        <v>1</v>
      </c>
      <c r="L428" s="44"/>
      <c r="M428" s="258" t="s">
        <v>1</v>
      </c>
      <c r="N428" s="259" t="s">
        <v>40</v>
      </c>
      <c r="O428" s="94"/>
      <c r="P428" s="260">
        <f>O428*H428</f>
        <v>0</v>
      </c>
      <c r="Q428" s="260">
        <v>0.0060000000000000001</v>
      </c>
      <c r="R428" s="260">
        <f>Q428*H428</f>
        <v>0.0060000000000000001</v>
      </c>
      <c r="S428" s="260">
        <v>0</v>
      </c>
      <c r="T428" s="261">
        <f>S428*H428</f>
        <v>0</v>
      </c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R428" s="262" t="s">
        <v>167</v>
      </c>
      <c r="AT428" s="262" t="s">
        <v>162</v>
      </c>
      <c r="AU428" s="262" t="s">
        <v>84</v>
      </c>
      <c r="AY428" s="18" t="s">
        <v>160</v>
      </c>
      <c r="BE428" s="154">
        <f>IF(N428="základní",J428,0)</f>
        <v>0</v>
      </c>
      <c r="BF428" s="154">
        <f>IF(N428="snížená",J428,0)</f>
        <v>0</v>
      </c>
      <c r="BG428" s="154">
        <f>IF(N428="zákl. přenesená",J428,0)</f>
        <v>0</v>
      </c>
      <c r="BH428" s="154">
        <f>IF(N428="sníž. přenesená",J428,0)</f>
        <v>0</v>
      </c>
      <c r="BI428" s="154">
        <f>IF(N428="nulová",J428,0)</f>
        <v>0</v>
      </c>
      <c r="BJ428" s="18" t="s">
        <v>82</v>
      </c>
      <c r="BK428" s="154">
        <f>ROUND(I428*H428,2)</f>
        <v>0</v>
      </c>
      <c r="BL428" s="18" t="s">
        <v>167</v>
      </c>
      <c r="BM428" s="262" t="s">
        <v>887</v>
      </c>
    </row>
    <row r="429" s="14" customFormat="1">
      <c r="A429" s="14"/>
      <c r="B429" s="274"/>
      <c r="C429" s="275"/>
      <c r="D429" s="265" t="s">
        <v>169</v>
      </c>
      <c r="E429" s="276" t="s">
        <v>1</v>
      </c>
      <c r="F429" s="277" t="s">
        <v>888</v>
      </c>
      <c r="G429" s="275"/>
      <c r="H429" s="278">
        <v>1</v>
      </c>
      <c r="I429" s="279"/>
      <c r="J429" s="275"/>
      <c r="K429" s="275"/>
      <c r="L429" s="280"/>
      <c r="M429" s="281"/>
      <c r="N429" s="282"/>
      <c r="O429" s="282"/>
      <c r="P429" s="282"/>
      <c r="Q429" s="282"/>
      <c r="R429" s="282"/>
      <c r="S429" s="282"/>
      <c r="T429" s="283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84" t="s">
        <v>169</v>
      </c>
      <c r="AU429" s="284" t="s">
        <v>84</v>
      </c>
      <c r="AV429" s="14" t="s">
        <v>84</v>
      </c>
      <c r="AW429" s="14" t="s">
        <v>30</v>
      </c>
      <c r="AX429" s="14" t="s">
        <v>75</v>
      </c>
      <c r="AY429" s="284" t="s">
        <v>160</v>
      </c>
    </row>
    <row r="430" s="15" customFormat="1">
      <c r="A430" s="15"/>
      <c r="B430" s="285"/>
      <c r="C430" s="286"/>
      <c r="D430" s="265" t="s">
        <v>169</v>
      </c>
      <c r="E430" s="287" t="s">
        <v>1</v>
      </c>
      <c r="F430" s="288" t="s">
        <v>172</v>
      </c>
      <c r="G430" s="286"/>
      <c r="H430" s="289">
        <v>1</v>
      </c>
      <c r="I430" s="290"/>
      <c r="J430" s="286"/>
      <c r="K430" s="286"/>
      <c r="L430" s="291"/>
      <c r="M430" s="292"/>
      <c r="N430" s="293"/>
      <c r="O430" s="293"/>
      <c r="P430" s="293"/>
      <c r="Q430" s="293"/>
      <c r="R430" s="293"/>
      <c r="S430" s="293"/>
      <c r="T430" s="294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95" t="s">
        <v>169</v>
      </c>
      <c r="AU430" s="295" t="s">
        <v>84</v>
      </c>
      <c r="AV430" s="15" t="s">
        <v>167</v>
      </c>
      <c r="AW430" s="15" t="s">
        <v>30</v>
      </c>
      <c r="AX430" s="15" t="s">
        <v>82</v>
      </c>
      <c r="AY430" s="295" t="s">
        <v>160</v>
      </c>
    </row>
    <row r="431" s="12" customFormat="1" ht="22.8" customHeight="1">
      <c r="A431" s="12"/>
      <c r="B431" s="235"/>
      <c r="C431" s="236"/>
      <c r="D431" s="237" t="s">
        <v>74</v>
      </c>
      <c r="E431" s="249" t="s">
        <v>226</v>
      </c>
      <c r="F431" s="249" t="s">
        <v>523</v>
      </c>
      <c r="G431" s="236"/>
      <c r="H431" s="236"/>
      <c r="I431" s="239"/>
      <c r="J431" s="250">
        <f>BK431</f>
        <v>0</v>
      </c>
      <c r="K431" s="236"/>
      <c r="L431" s="241"/>
      <c r="M431" s="242"/>
      <c r="N431" s="243"/>
      <c r="O431" s="243"/>
      <c r="P431" s="244">
        <f>SUM(P432:P440)</f>
        <v>0</v>
      </c>
      <c r="Q431" s="243"/>
      <c r="R431" s="244">
        <f>SUM(R432:R440)</f>
        <v>0.0063024299999999995</v>
      </c>
      <c r="S431" s="243"/>
      <c r="T431" s="245">
        <f>SUM(T432:T440)</f>
        <v>0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246" t="s">
        <v>82</v>
      </c>
      <c r="AT431" s="247" t="s">
        <v>74</v>
      </c>
      <c r="AU431" s="247" t="s">
        <v>82</v>
      </c>
      <c r="AY431" s="246" t="s">
        <v>160</v>
      </c>
      <c r="BK431" s="248">
        <f>SUM(BK432:BK440)</f>
        <v>0</v>
      </c>
    </row>
    <row r="432" s="2" customFormat="1" ht="24.15" customHeight="1">
      <c r="A432" s="41"/>
      <c r="B432" s="42"/>
      <c r="C432" s="251" t="s">
        <v>217</v>
      </c>
      <c r="D432" s="251" t="s">
        <v>162</v>
      </c>
      <c r="E432" s="252" t="s">
        <v>525</v>
      </c>
      <c r="F432" s="253" t="s">
        <v>526</v>
      </c>
      <c r="G432" s="254" t="s">
        <v>184</v>
      </c>
      <c r="H432" s="255">
        <v>18</v>
      </c>
      <c r="I432" s="256"/>
      <c r="J432" s="257">
        <f>ROUND(I432*H432,2)</f>
        <v>0</v>
      </c>
      <c r="K432" s="253" t="s">
        <v>166</v>
      </c>
      <c r="L432" s="44"/>
      <c r="M432" s="258" t="s">
        <v>1</v>
      </c>
      <c r="N432" s="259" t="s">
        <v>40</v>
      </c>
      <c r="O432" s="94"/>
      <c r="P432" s="260">
        <f>O432*H432</f>
        <v>0</v>
      </c>
      <c r="Q432" s="260">
        <v>7.5900000000000002E-06</v>
      </c>
      <c r="R432" s="260">
        <f>Q432*H432</f>
        <v>0.00013662</v>
      </c>
      <c r="S432" s="260">
        <v>0</v>
      </c>
      <c r="T432" s="261">
        <f>S432*H432</f>
        <v>0</v>
      </c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R432" s="262" t="s">
        <v>167</v>
      </c>
      <c r="AT432" s="262" t="s">
        <v>162</v>
      </c>
      <c r="AU432" s="262" t="s">
        <v>84</v>
      </c>
      <c r="AY432" s="18" t="s">
        <v>160</v>
      </c>
      <c r="BE432" s="154">
        <f>IF(N432="základní",J432,0)</f>
        <v>0</v>
      </c>
      <c r="BF432" s="154">
        <f>IF(N432="snížená",J432,0)</f>
        <v>0</v>
      </c>
      <c r="BG432" s="154">
        <f>IF(N432="zákl. přenesená",J432,0)</f>
        <v>0</v>
      </c>
      <c r="BH432" s="154">
        <f>IF(N432="sníž. přenesená",J432,0)</f>
        <v>0</v>
      </c>
      <c r="BI432" s="154">
        <f>IF(N432="nulová",J432,0)</f>
        <v>0</v>
      </c>
      <c r="BJ432" s="18" t="s">
        <v>82</v>
      </c>
      <c r="BK432" s="154">
        <f>ROUND(I432*H432,2)</f>
        <v>0</v>
      </c>
      <c r="BL432" s="18" t="s">
        <v>167</v>
      </c>
      <c r="BM432" s="262" t="s">
        <v>889</v>
      </c>
    </row>
    <row r="433" s="13" customFormat="1">
      <c r="A433" s="13"/>
      <c r="B433" s="263"/>
      <c r="C433" s="264"/>
      <c r="D433" s="265" t="s">
        <v>169</v>
      </c>
      <c r="E433" s="266" t="s">
        <v>1</v>
      </c>
      <c r="F433" s="267" t="s">
        <v>176</v>
      </c>
      <c r="G433" s="264"/>
      <c r="H433" s="266" t="s">
        <v>1</v>
      </c>
      <c r="I433" s="268"/>
      <c r="J433" s="264"/>
      <c r="K433" s="264"/>
      <c r="L433" s="269"/>
      <c r="M433" s="270"/>
      <c r="N433" s="271"/>
      <c r="O433" s="271"/>
      <c r="P433" s="271"/>
      <c r="Q433" s="271"/>
      <c r="R433" s="271"/>
      <c r="S433" s="271"/>
      <c r="T433" s="272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73" t="s">
        <v>169</v>
      </c>
      <c r="AU433" s="273" t="s">
        <v>84</v>
      </c>
      <c r="AV433" s="13" t="s">
        <v>82</v>
      </c>
      <c r="AW433" s="13" t="s">
        <v>30</v>
      </c>
      <c r="AX433" s="13" t="s">
        <v>75</v>
      </c>
      <c r="AY433" s="273" t="s">
        <v>160</v>
      </c>
    </row>
    <row r="434" s="14" customFormat="1">
      <c r="A434" s="14"/>
      <c r="B434" s="274"/>
      <c r="C434" s="275"/>
      <c r="D434" s="265" t="s">
        <v>169</v>
      </c>
      <c r="E434" s="276" t="s">
        <v>1</v>
      </c>
      <c r="F434" s="277" t="s">
        <v>890</v>
      </c>
      <c r="G434" s="275"/>
      <c r="H434" s="278">
        <v>18</v>
      </c>
      <c r="I434" s="279"/>
      <c r="J434" s="275"/>
      <c r="K434" s="275"/>
      <c r="L434" s="280"/>
      <c r="M434" s="281"/>
      <c r="N434" s="282"/>
      <c r="O434" s="282"/>
      <c r="P434" s="282"/>
      <c r="Q434" s="282"/>
      <c r="R434" s="282"/>
      <c r="S434" s="282"/>
      <c r="T434" s="28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84" t="s">
        <v>169</v>
      </c>
      <c r="AU434" s="284" t="s">
        <v>84</v>
      </c>
      <c r="AV434" s="14" t="s">
        <v>84</v>
      </c>
      <c r="AW434" s="14" t="s">
        <v>30</v>
      </c>
      <c r="AX434" s="14" t="s">
        <v>75</v>
      </c>
      <c r="AY434" s="284" t="s">
        <v>160</v>
      </c>
    </row>
    <row r="435" s="15" customFormat="1">
      <c r="A435" s="15"/>
      <c r="B435" s="285"/>
      <c r="C435" s="286"/>
      <c r="D435" s="265" t="s">
        <v>169</v>
      </c>
      <c r="E435" s="287" t="s">
        <v>1</v>
      </c>
      <c r="F435" s="288" t="s">
        <v>537</v>
      </c>
      <c r="G435" s="286"/>
      <c r="H435" s="289">
        <v>18</v>
      </c>
      <c r="I435" s="290"/>
      <c r="J435" s="286"/>
      <c r="K435" s="286"/>
      <c r="L435" s="291"/>
      <c r="M435" s="292"/>
      <c r="N435" s="293"/>
      <c r="O435" s="293"/>
      <c r="P435" s="293"/>
      <c r="Q435" s="293"/>
      <c r="R435" s="293"/>
      <c r="S435" s="293"/>
      <c r="T435" s="294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95" t="s">
        <v>169</v>
      </c>
      <c r="AU435" s="295" t="s">
        <v>84</v>
      </c>
      <c r="AV435" s="15" t="s">
        <v>167</v>
      </c>
      <c r="AW435" s="15" t="s">
        <v>30</v>
      </c>
      <c r="AX435" s="15" t="s">
        <v>82</v>
      </c>
      <c r="AY435" s="295" t="s">
        <v>160</v>
      </c>
    </row>
    <row r="436" s="2" customFormat="1" ht="49.05" customHeight="1">
      <c r="A436" s="41"/>
      <c r="B436" s="42"/>
      <c r="C436" s="251" t="s">
        <v>891</v>
      </c>
      <c r="D436" s="251" t="s">
        <v>162</v>
      </c>
      <c r="E436" s="252" t="s">
        <v>530</v>
      </c>
      <c r="F436" s="253" t="s">
        <v>531</v>
      </c>
      <c r="G436" s="254" t="s">
        <v>184</v>
      </c>
      <c r="H436" s="255">
        <v>18</v>
      </c>
      <c r="I436" s="256"/>
      <c r="J436" s="257">
        <f>ROUND(I436*H436,2)</f>
        <v>0</v>
      </c>
      <c r="K436" s="253" t="s">
        <v>166</v>
      </c>
      <c r="L436" s="44"/>
      <c r="M436" s="258" t="s">
        <v>1</v>
      </c>
      <c r="N436" s="259" t="s">
        <v>40</v>
      </c>
      <c r="O436" s="94"/>
      <c r="P436" s="260">
        <f>O436*H436</f>
        <v>0</v>
      </c>
      <c r="Q436" s="260">
        <v>0.00034089999999999999</v>
      </c>
      <c r="R436" s="260">
        <f>Q436*H436</f>
        <v>0.0061361999999999996</v>
      </c>
      <c r="S436" s="260">
        <v>0</v>
      </c>
      <c r="T436" s="261">
        <f>S436*H436</f>
        <v>0</v>
      </c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R436" s="262" t="s">
        <v>167</v>
      </c>
      <c r="AT436" s="262" t="s">
        <v>162</v>
      </c>
      <c r="AU436" s="262" t="s">
        <v>84</v>
      </c>
      <c r="AY436" s="18" t="s">
        <v>160</v>
      </c>
      <c r="BE436" s="154">
        <f>IF(N436="základní",J436,0)</f>
        <v>0</v>
      </c>
      <c r="BF436" s="154">
        <f>IF(N436="snížená",J436,0)</f>
        <v>0</v>
      </c>
      <c r="BG436" s="154">
        <f>IF(N436="zákl. přenesená",J436,0)</f>
        <v>0</v>
      </c>
      <c r="BH436" s="154">
        <f>IF(N436="sníž. přenesená",J436,0)</f>
        <v>0</v>
      </c>
      <c r="BI436" s="154">
        <f>IF(N436="nulová",J436,0)</f>
        <v>0</v>
      </c>
      <c r="BJ436" s="18" t="s">
        <v>82</v>
      </c>
      <c r="BK436" s="154">
        <f>ROUND(I436*H436,2)</f>
        <v>0</v>
      </c>
      <c r="BL436" s="18" t="s">
        <v>167</v>
      </c>
      <c r="BM436" s="262" t="s">
        <v>892</v>
      </c>
    </row>
    <row r="437" s="2" customFormat="1" ht="24.15" customHeight="1">
      <c r="A437" s="41"/>
      <c r="B437" s="42"/>
      <c r="C437" s="251" t="s">
        <v>893</v>
      </c>
      <c r="D437" s="251" t="s">
        <v>162</v>
      </c>
      <c r="E437" s="252" t="s">
        <v>534</v>
      </c>
      <c r="F437" s="253" t="s">
        <v>535</v>
      </c>
      <c r="G437" s="254" t="s">
        <v>184</v>
      </c>
      <c r="H437" s="255">
        <v>18</v>
      </c>
      <c r="I437" s="256"/>
      <c r="J437" s="257">
        <f>ROUND(I437*H437,2)</f>
        <v>0</v>
      </c>
      <c r="K437" s="253" t="s">
        <v>166</v>
      </c>
      <c r="L437" s="44"/>
      <c r="M437" s="258" t="s">
        <v>1</v>
      </c>
      <c r="N437" s="259" t="s">
        <v>40</v>
      </c>
      <c r="O437" s="94"/>
      <c r="P437" s="260">
        <f>O437*H437</f>
        <v>0</v>
      </c>
      <c r="Q437" s="260">
        <v>1.6449999999999999E-06</v>
      </c>
      <c r="R437" s="260">
        <f>Q437*H437</f>
        <v>2.9609999999999999E-05</v>
      </c>
      <c r="S437" s="260">
        <v>0</v>
      </c>
      <c r="T437" s="261">
        <f>S437*H437</f>
        <v>0</v>
      </c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R437" s="262" t="s">
        <v>167</v>
      </c>
      <c r="AT437" s="262" t="s">
        <v>162</v>
      </c>
      <c r="AU437" s="262" t="s">
        <v>84</v>
      </c>
      <c r="AY437" s="18" t="s">
        <v>160</v>
      </c>
      <c r="BE437" s="154">
        <f>IF(N437="základní",J437,0)</f>
        <v>0</v>
      </c>
      <c r="BF437" s="154">
        <f>IF(N437="snížená",J437,0)</f>
        <v>0</v>
      </c>
      <c r="BG437" s="154">
        <f>IF(N437="zákl. přenesená",J437,0)</f>
        <v>0</v>
      </c>
      <c r="BH437" s="154">
        <f>IF(N437="sníž. přenesená",J437,0)</f>
        <v>0</v>
      </c>
      <c r="BI437" s="154">
        <f>IF(N437="nulová",J437,0)</f>
        <v>0</v>
      </c>
      <c r="BJ437" s="18" t="s">
        <v>82</v>
      </c>
      <c r="BK437" s="154">
        <f>ROUND(I437*H437,2)</f>
        <v>0</v>
      </c>
      <c r="BL437" s="18" t="s">
        <v>167</v>
      </c>
      <c r="BM437" s="262" t="s">
        <v>894</v>
      </c>
    </row>
    <row r="438" s="13" customFormat="1">
      <c r="A438" s="13"/>
      <c r="B438" s="263"/>
      <c r="C438" s="264"/>
      <c r="D438" s="265" t="s">
        <v>169</v>
      </c>
      <c r="E438" s="266" t="s">
        <v>1</v>
      </c>
      <c r="F438" s="267" t="s">
        <v>176</v>
      </c>
      <c r="G438" s="264"/>
      <c r="H438" s="266" t="s">
        <v>1</v>
      </c>
      <c r="I438" s="268"/>
      <c r="J438" s="264"/>
      <c r="K438" s="264"/>
      <c r="L438" s="269"/>
      <c r="M438" s="270"/>
      <c r="N438" s="271"/>
      <c r="O438" s="271"/>
      <c r="P438" s="271"/>
      <c r="Q438" s="271"/>
      <c r="R438" s="271"/>
      <c r="S438" s="271"/>
      <c r="T438" s="272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73" t="s">
        <v>169</v>
      </c>
      <c r="AU438" s="273" t="s">
        <v>84</v>
      </c>
      <c r="AV438" s="13" t="s">
        <v>82</v>
      </c>
      <c r="AW438" s="13" t="s">
        <v>30</v>
      </c>
      <c r="AX438" s="13" t="s">
        <v>75</v>
      </c>
      <c r="AY438" s="273" t="s">
        <v>160</v>
      </c>
    </row>
    <row r="439" s="14" customFormat="1">
      <c r="A439" s="14"/>
      <c r="B439" s="274"/>
      <c r="C439" s="275"/>
      <c r="D439" s="265" t="s">
        <v>169</v>
      </c>
      <c r="E439" s="276" t="s">
        <v>1</v>
      </c>
      <c r="F439" s="277" t="s">
        <v>890</v>
      </c>
      <c r="G439" s="275"/>
      <c r="H439" s="278">
        <v>18</v>
      </c>
      <c r="I439" s="279"/>
      <c r="J439" s="275"/>
      <c r="K439" s="275"/>
      <c r="L439" s="280"/>
      <c r="M439" s="281"/>
      <c r="N439" s="282"/>
      <c r="O439" s="282"/>
      <c r="P439" s="282"/>
      <c r="Q439" s="282"/>
      <c r="R439" s="282"/>
      <c r="S439" s="282"/>
      <c r="T439" s="283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84" t="s">
        <v>169</v>
      </c>
      <c r="AU439" s="284" t="s">
        <v>84</v>
      </c>
      <c r="AV439" s="14" t="s">
        <v>84</v>
      </c>
      <c r="AW439" s="14" t="s">
        <v>30</v>
      </c>
      <c r="AX439" s="14" t="s">
        <v>75</v>
      </c>
      <c r="AY439" s="284" t="s">
        <v>160</v>
      </c>
    </row>
    <row r="440" s="15" customFormat="1">
      <c r="A440" s="15"/>
      <c r="B440" s="285"/>
      <c r="C440" s="286"/>
      <c r="D440" s="265" t="s">
        <v>169</v>
      </c>
      <c r="E440" s="287" t="s">
        <v>1</v>
      </c>
      <c r="F440" s="288" t="s">
        <v>537</v>
      </c>
      <c r="G440" s="286"/>
      <c r="H440" s="289">
        <v>18</v>
      </c>
      <c r="I440" s="290"/>
      <c r="J440" s="286"/>
      <c r="K440" s="286"/>
      <c r="L440" s="291"/>
      <c r="M440" s="292"/>
      <c r="N440" s="293"/>
      <c r="O440" s="293"/>
      <c r="P440" s="293"/>
      <c r="Q440" s="293"/>
      <c r="R440" s="293"/>
      <c r="S440" s="293"/>
      <c r="T440" s="294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295" t="s">
        <v>169</v>
      </c>
      <c r="AU440" s="295" t="s">
        <v>84</v>
      </c>
      <c r="AV440" s="15" t="s">
        <v>167</v>
      </c>
      <c r="AW440" s="15" t="s">
        <v>30</v>
      </c>
      <c r="AX440" s="15" t="s">
        <v>82</v>
      </c>
      <c r="AY440" s="295" t="s">
        <v>160</v>
      </c>
    </row>
    <row r="441" s="12" customFormat="1" ht="22.8" customHeight="1">
      <c r="A441" s="12"/>
      <c r="B441" s="235"/>
      <c r="C441" s="236"/>
      <c r="D441" s="237" t="s">
        <v>74</v>
      </c>
      <c r="E441" s="249" t="s">
        <v>538</v>
      </c>
      <c r="F441" s="249" t="s">
        <v>539</v>
      </c>
      <c r="G441" s="236"/>
      <c r="H441" s="236"/>
      <c r="I441" s="239"/>
      <c r="J441" s="250">
        <f>BK441</f>
        <v>0</v>
      </c>
      <c r="K441" s="236"/>
      <c r="L441" s="241"/>
      <c r="M441" s="242"/>
      <c r="N441" s="243"/>
      <c r="O441" s="243"/>
      <c r="P441" s="244">
        <f>SUM(P442:P454)</f>
        <v>0</v>
      </c>
      <c r="Q441" s="243"/>
      <c r="R441" s="244">
        <f>SUM(R442:R454)</f>
        <v>0</v>
      </c>
      <c r="S441" s="243"/>
      <c r="T441" s="245">
        <f>SUM(T442:T454)</f>
        <v>0</v>
      </c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R441" s="246" t="s">
        <v>82</v>
      </c>
      <c r="AT441" s="247" t="s">
        <v>74</v>
      </c>
      <c r="AU441" s="247" t="s">
        <v>82</v>
      </c>
      <c r="AY441" s="246" t="s">
        <v>160</v>
      </c>
      <c r="BK441" s="248">
        <f>SUM(BK442:BK454)</f>
        <v>0</v>
      </c>
    </row>
    <row r="442" s="2" customFormat="1" ht="37.8" customHeight="1">
      <c r="A442" s="41"/>
      <c r="B442" s="42"/>
      <c r="C442" s="251" t="s">
        <v>895</v>
      </c>
      <c r="D442" s="251" t="s">
        <v>162</v>
      </c>
      <c r="E442" s="252" t="s">
        <v>541</v>
      </c>
      <c r="F442" s="253" t="s">
        <v>542</v>
      </c>
      <c r="G442" s="254" t="s">
        <v>260</v>
      </c>
      <c r="H442" s="255">
        <v>2.7120000000000002</v>
      </c>
      <c r="I442" s="256"/>
      <c r="J442" s="257">
        <f>ROUND(I442*H442,2)</f>
        <v>0</v>
      </c>
      <c r="K442" s="253" t="s">
        <v>166</v>
      </c>
      <c r="L442" s="44"/>
      <c r="M442" s="258" t="s">
        <v>1</v>
      </c>
      <c r="N442" s="259" t="s">
        <v>40</v>
      </c>
      <c r="O442" s="94"/>
      <c r="P442" s="260">
        <f>O442*H442</f>
        <v>0</v>
      </c>
      <c r="Q442" s="260">
        <v>0</v>
      </c>
      <c r="R442" s="260">
        <f>Q442*H442</f>
        <v>0</v>
      </c>
      <c r="S442" s="260">
        <v>0</v>
      </c>
      <c r="T442" s="261">
        <f>S442*H442</f>
        <v>0</v>
      </c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R442" s="262" t="s">
        <v>167</v>
      </c>
      <c r="AT442" s="262" t="s">
        <v>162</v>
      </c>
      <c r="AU442" s="262" t="s">
        <v>84</v>
      </c>
      <c r="AY442" s="18" t="s">
        <v>160</v>
      </c>
      <c r="BE442" s="154">
        <f>IF(N442="základní",J442,0)</f>
        <v>0</v>
      </c>
      <c r="BF442" s="154">
        <f>IF(N442="snížená",J442,0)</f>
        <v>0</v>
      </c>
      <c r="BG442" s="154">
        <f>IF(N442="zákl. přenesená",J442,0)</f>
        <v>0</v>
      </c>
      <c r="BH442" s="154">
        <f>IF(N442="sníž. přenesená",J442,0)</f>
        <v>0</v>
      </c>
      <c r="BI442" s="154">
        <f>IF(N442="nulová",J442,0)</f>
        <v>0</v>
      </c>
      <c r="BJ442" s="18" t="s">
        <v>82</v>
      </c>
      <c r="BK442" s="154">
        <f>ROUND(I442*H442,2)</f>
        <v>0</v>
      </c>
      <c r="BL442" s="18" t="s">
        <v>167</v>
      </c>
      <c r="BM442" s="262" t="s">
        <v>896</v>
      </c>
    </row>
    <row r="443" s="13" customFormat="1">
      <c r="A443" s="13"/>
      <c r="B443" s="263"/>
      <c r="C443" s="264"/>
      <c r="D443" s="265" t="s">
        <v>169</v>
      </c>
      <c r="E443" s="266" t="s">
        <v>1</v>
      </c>
      <c r="F443" s="267" t="s">
        <v>544</v>
      </c>
      <c r="G443" s="264"/>
      <c r="H443" s="266" t="s">
        <v>1</v>
      </c>
      <c r="I443" s="268"/>
      <c r="J443" s="264"/>
      <c r="K443" s="264"/>
      <c r="L443" s="269"/>
      <c r="M443" s="270"/>
      <c r="N443" s="271"/>
      <c r="O443" s="271"/>
      <c r="P443" s="271"/>
      <c r="Q443" s="271"/>
      <c r="R443" s="271"/>
      <c r="S443" s="271"/>
      <c r="T443" s="272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73" t="s">
        <v>169</v>
      </c>
      <c r="AU443" s="273" t="s">
        <v>84</v>
      </c>
      <c r="AV443" s="13" t="s">
        <v>82</v>
      </c>
      <c r="AW443" s="13" t="s">
        <v>30</v>
      </c>
      <c r="AX443" s="13" t="s">
        <v>75</v>
      </c>
      <c r="AY443" s="273" t="s">
        <v>160</v>
      </c>
    </row>
    <row r="444" s="14" customFormat="1">
      <c r="A444" s="14"/>
      <c r="B444" s="274"/>
      <c r="C444" s="275"/>
      <c r="D444" s="265" t="s">
        <v>169</v>
      </c>
      <c r="E444" s="276" t="s">
        <v>1</v>
      </c>
      <c r="F444" s="277" t="s">
        <v>897</v>
      </c>
      <c r="G444" s="275"/>
      <c r="H444" s="278">
        <v>2.7120000000000002</v>
      </c>
      <c r="I444" s="279"/>
      <c r="J444" s="275"/>
      <c r="K444" s="275"/>
      <c r="L444" s="280"/>
      <c r="M444" s="281"/>
      <c r="N444" s="282"/>
      <c r="O444" s="282"/>
      <c r="P444" s="282"/>
      <c r="Q444" s="282"/>
      <c r="R444" s="282"/>
      <c r="S444" s="282"/>
      <c r="T444" s="283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84" t="s">
        <v>169</v>
      </c>
      <c r="AU444" s="284" t="s">
        <v>84</v>
      </c>
      <c r="AV444" s="14" t="s">
        <v>84</v>
      </c>
      <c r="AW444" s="14" t="s">
        <v>30</v>
      </c>
      <c r="AX444" s="14" t="s">
        <v>75</v>
      </c>
      <c r="AY444" s="284" t="s">
        <v>160</v>
      </c>
    </row>
    <row r="445" s="15" customFormat="1">
      <c r="A445" s="15"/>
      <c r="B445" s="285"/>
      <c r="C445" s="286"/>
      <c r="D445" s="265" t="s">
        <v>169</v>
      </c>
      <c r="E445" s="287" t="s">
        <v>1</v>
      </c>
      <c r="F445" s="288" t="s">
        <v>172</v>
      </c>
      <c r="G445" s="286"/>
      <c r="H445" s="289">
        <v>2.7120000000000002</v>
      </c>
      <c r="I445" s="290"/>
      <c r="J445" s="286"/>
      <c r="K445" s="286"/>
      <c r="L445" s="291"/>
      <c r="M445" s="292"/>
      <c r="N445" s="293"/>
      <c r="O445" s="293"/>
      <c r="P445" s="293"/>
      <c r="Q445" s="293"/>
      <c r="R445" s="293"/>
      <c r="S445" s="293"/>
      <c r="T445" s="294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295" t="s">
        <v>169</v>
      </c>
      <c r="AU445" s="295" t="s">
        <v>84</v>
      </c>
      <c r="AV445" s="15" t="s">
        <v>167</v>
      </c>
      <c r="AW445" s="15" t="s">
        <v>30</v>
      </c>
      <c r="AX445" s="15" t="s">
        <v>82</v>
      </c>
      <c r="AY445" s="295" t="s">
        <v>160</v>
      </c>
    </row>
    <row r="446" s="2" customFormat="1" ht="37.8" customHeight="1">
      <c r="A446" s="41"/>
      <c r="B446" s="42"/>
      <c r="C446" s="251" t="s">
        <v>898</v>
      </c>
      <c r="D446" s="251" t="s">
        <v>162</v>
      </c>
      <c r="E446" s="252" t="s">
        <v>547</v>
      </c>
      <c r="F446" s="253" t="s">
        <v>548</v>
      </c>
      <c r="G446" s="254" t="s">
        <v>260</v>
      </c>
      <c r="H446" s="255">
        <v>24.408000000000001</v>
      </c>
      <c r="I446" s="256"/>
      <c r="J446" s="257">
        <f>ROUND(I446*H446,2)</f>
        <v>0</v>
      </c>
      <c r="K446" s="253" t="s">
        <v>166</v>
      </c>
      <c r="L446" s="44"/>
      <c r="M446" s="258" t="s">
        <v>1</v>
      </c>
      <c r="N446" s="259" t="s">
        <v>40</v>
      </c>
      <c r="O446" s="94"/>
      <c r="P446" s="260">
        <f>O446*H446</f>
        <v>0</v>
      </c>
      <c r="Q446" s="260">
        <v>0</v>
      </c>
      <c r="R446" s="260">
        <f>Q446*H446</f>
        <v>0</v>
      </c>
      <c r="S446" s="260">
        <v>0</v>
      </c>
      <c r="T446" s="261">
        <f>S446*H446</f>
        <v>0</v>
      </c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R446" s="262" t="s">
        <v>167</v>
      </c>
      <c r="AT446" s="262" t="s">
        <v>162</v>
      </c>
      <c r="AU446" s="262" t="s">
        <v>84</v>
      </c>
      <c r="AY446" s="18" t="s">
        <v>160</v>
      </c>
      <c r="BE446" s="154">
        <f>IF(N446="základní",J446,0)</f>
        <v>0</v>
      </c>
      <c r="BF446" s="154">
        <f>IF(N446="snížená",J446,0)</f>
        <v>0</v>
      </c>
      <c r="BG446" s="154">
        <f>IF(N446="zákl. přenesená",J446,0)</f>
        <v>0</v>
      </c>
      <c r="BH446" s="154">
        <f>IF(N446="sníž. přenesená",J446,0)</f>
        <v>0</v>
      </c>
      <c r="BI446" s="154">
        <f>IF(N446="nulová",J446,0)</f>
        <v>0</v>
      </c>
      <c r="BJ446" s="18" t="s">
        <v>82</v>
      </c>
      <c r="BK446" s="154">
        <f>ROUND(I446*H446,2)</f>
        <v>0</v>
      </c>
      <c r="BL446" s="18" t="s">
        <v>167</v>
      </c>
      <c r="BM446" s="262" t="s">
        <v>899</v>
      </c>
    </row>
    <row r="447" s="13" customFormat="1">
      <c r="A447" s="13"/>
      <c r="B447" s="263"/>
      <c r="C447" s="264"/>
      <c r="D447" s="265" t="s">
        <v>169</v>
      </c>
      <c r="E447" s="266" t="s">
        <v>1</v>
      </c>
      <c r="F447" s="267" t="s">
        <v>544</v>
      </c>
      <c r="G447" s="264"/>
      <c r="H447" s="266" t="s">
        <v>1</v>
      </c>
      <c r="I447" s="268"/>
      <c r="J447" s="264"/>
      <c r="K447" s="264"/>
      <c r="L447" s="269"/>
      <c r="M447" s="270"/>
      <c r="N447" s="271"/>
      <c r="O447" s="271"/>
      <c r="P447" s="271"/>
      <c r="Q447" s="271"/>
      <c r="R447" s="271"/>
      <c r="S447" s="271"/>
      <c r="T447" s="272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73" t="s">
        <v>169</v>
      </c>
      <c r="AU447" s="273" t="s">
        <v>84</v>
      </c>
      <c r="AV447" s="13" t="s">
        <v>82</v>
      </c>
      <c r="AW447" s="13" t="s">
        <v>30</v>
      </c>
      <c r="AX447" s="13" t="s">
        <v>75</v>
      </c>
      <c r="AY447" s="273" t="s">
        <v>160</v>
      </c>
    </row>
    <row r="448" s="14" customFormat="1">
      <c r="A448" s="14"/>
      <c r="B448" s="274"/>
      <c r="C448" s="275"/>
      <c r="D448" s="265" t="s">
        <v>169</v>
      </c>
      <c r="E448" s="276" t="s">
        <v>1</v>
      </c>
      <c r="F448" s="277" t="s">
        <v>897</v>
      </c>
      <c r="G448" s="275"/>
      <c r="H448" s="278">
        <v>2.7120000000000002</v>
      </c>
      <c r="I448" s="279"/>
      <c r="J448" s="275"/>
      <c r="K448" s="275"/>
      <c r="L448" s="280"/>
      <c r="M448" s="281"/>
      <c r="N448" s="282"/>
      <c r="O448" s="282"/>
      <c r="P448" s="282"/>
      <c r="Q448" s="282"/>
      <c r="R448" s="282"/>
      <c r="S448" s="282"/>
      <c r="T448" s="283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84" t="s">
        <v>169</v>
      </c>
      <c r="AU448" s="284" t="s">
        <v>84</v>
      </c>
      <c r="AV448" s="14" t="s">
        <v>84</v>
      </c>
      <c r="AW448" s="14" t="s">
        <v>30</v>
      </c>
      <c r="AX448" s="14" t="s">
        <v>75</v>
      </c>
      <c r="AY448" s="284" t="s">
        <v>160</v>
      </c>
    </row>
    <row r="449" s="15" customFormat="1">
      <c r="A449" s="15"/>
      <c r="B449" s="285"/>
      <c r="C449" s="286"/>
      <c r="D449" s="265" t="s">
        <v>169</v>
      </c>
      <c r="E449" s="287" t="s">
        <v>1</v>
      </c>
      <c r="F449" s="288" t="s">
        <v>172</v>
      </c>
      <c r="G449" s="286"/>
      <c r="H449" s="289">
        <v>2.7120000000000002</v>
      </c>
      <c r="I449" s="290"/>
      <c r="J449" s="286"/>
      <c r="K449" s="286"/>
      <c r="L449" s="291"/>
      <c r="M449" s="292"/>
      <c r="N449" s="293"/>
      <c r="O449" s="293"/>
      <c r="P449" s="293"/>
      <c r="Q449" s="293"/>
      <c r="R449" s="293"/>
      <c r="S449" s="293"/>
      <c r="T449" s="294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T449" s="295" t="s">
        <v>169</v>
      </c>
      <c r="AU449" s="295" t="s">
        <v>84</v>
      </c>
      <c r="AV449" s="15" t="s">
        <v>167</v>
      </c>
      <c r="AW449" s="15" t="s">
        <v>30</v>
      </c>
      <c r="AX449" s="15" t="s">
        <v>82</v>
      </c>
      <c r="AY449" s="295" t="s">
        <v>160</v>
      </c>
    </row>
    <row r="450" s="14" customFormat="1">
      <c r="A450" s="14"/>
      <c r="B450" s="274"/>
      <c r="C450" s="275"/>
      <c r="D450" s="265" t="s">
        <v>169</v>
      </c>
      <c r="E450" s="275"/>
      <c r="F450" s="277" t="s">
        <v>900</v>
      </c>
      <c r="G450" s="275"/>
      <c r="H450" s="278">
        <v>24.408000000000001</v>
      </c>
      <c r="I450" s="279"/>
      <c r="J450" s="275"/>
      <c r="K450" s="275"/>
      <c r="L450" s="280"/>
      <c r="M450" s="281"/>
      <c r="N450" s="282"/>
      <c r="O450" s="282"/>
      <c r="P450" s="282"/>
      <c r="Q450" s="282"/>
      <c r="R450" s="282"/>
      <c r="S450" s="282"/>
      <c r="T450" s="283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84" t="s">
        <v>169</v>
      </c>
      <c r="AU450" s="284" t="s">
        <v>84</v>
      </c>
      <c r="AV450" s="14" t="s">
        <v>84</v>
      </c>
      <c r="AW450" s="14" t="s">
        <v>4</v>
      </c>
      <c r="AX450" s="14" t="s">
        <v>82</v>
      </c>
      <c r="AY450" s="284" t="s">
        <v>160</v>
      </c>
    </row>
    <row r="451" s="2" customFormat="1" ht="37.8" customHeight="1">
      <c r="A451" s="41"/>
      <c r="B451" s="42"/>
      <c r="C451" s="251" t="s">
        <v>901</v>
      </c>
      <c r="D451" s="251" t="s">
        <v>162</v>
      </c>
      <c r="E451" s="252" t="s">
        <v>553</v>
      </c>
      <c r="F451" s="253" t="s">
        <v>554</v>
      </c>
      <c r="G451" s="254" t="s">
        <v>260</v>
      </c>
      <c r="H451" s="255">
        <v>2.7120000000000002</v>
      </c>
      <c r="I451" s="256"/>
      <c r="J451" s="257">
        <f>ROUND(I451*H451,2)</f>
        <v>0</v>
      </c>
      <c r="K451" s="253" t="s">
        <v>166</v>
      </c>
      <c r="L451" s="44"/>
      <c r="M451" s="258" t="s">
        <v>1</v>
      </c>
      <c r="N451" s="259" t="s">
        <v>40</v>
      </c>
      <c r="O451" s="94"/>
      <c r="P451" s="260">
        <f>O451*H451</f>
        <v>0</v>
      </c>
      <c r="Q451" s="260">
        <v>0</v>
      </c>
      <c r="R451" s="260">
        <f>Q451*H451</f>
        <v>0</v>
      </c>
      <c r="S451" s="260">
        <v>0</v>
      </c>
      <c r="T451" s="261">
        <f>S451*H451</f>
        <v>0</v>
      </c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R451" s="262" t="s">
        <v>167</v>
      </c>
      <c r="AT451" s="262" t="s">
        <v>162</v>
      </c>
      <c r="AU451" s="262" t="s">
        <v>84</v>
      </c>
      <c r="AY451" s="18" t="s">
        <v>160</v>
      </c>
      <c r="BE451" s="154">
        <f>IF(N451="základní",J451,0)</f>
        <v>0</v>
      </c>
      <c r="BF451" s="154">
        <f>IF(N451="snížená",J451,0)</f>
        <v>0</v>
      </c>
      <c r="BG451" s="154">
        <f>IF(N451="zákl. přenesená",J451,0)</f>
        <v>0</v>
      </c>
      <c r="BH451" s="154">
        <f>IF(N451="sníž. přenesená",J451,0)</f>
        <v>0</v>
      </c>
      <c r="BI451" s="154">
        <f>IF(N451="nulová",J451,0)</f>
        <v>0</v>
      </c>
      <c r="BJ451" s="18" t="s">
        <v>82</v>
      </c>
      <c r="BK451" s="154">
        <f>ROUND(I451*H451,2)</f>
        <v>0</v>
      </c>
      <c r="BL451" s="18" t="s">
        <v>167</v>
      </c>
      <c r="BM451" s="262" t="s">
        <v>902</v>
      </c>
    </row>
    <row r="452" s="13" customFormat="1">
      <c r="A452" s="13"/>
      <c r="B452" s="263"/>
      <c r="C452" s="264"/>
      <c r="D452" s="265" t="s">
        <v>169</v>
      </c>
      <c r="E452" s="266" t="s">
        <v>1</v>
      </c>
      <c r="F452" s="267" t="s">
        <v>544</v>
      </c>
      <c r="G452" s="264"/>
      <c r="H452" s="266" t="s">
        <v>1</v>
      </c>
      <c r="I452" s="268"/>
      <c r="J452" s="264"/>
      <c r="K452" s="264"/>
      <c r="L452" s="269"/>
      <c r="M452" s="270"/>
      <c r="N452" s="271"/>
      <c r="O452" s="271"/>
      <c r="P452" s="271"/>
      <c r="Q452" s="271"/>
      <c r="R452" s="271"/>
      <c r="S452" s="271"/>
      <c r="T452" s="272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73" t="s">
        <v>169</v>
      </c>
      <c r="AU452" s="273" t="s">
        <v>84</v>
      </c>
      <c r="AV452" s="13" t="s">
        <v>82</v>
      </c>
      <c r="AW452" s="13" t="s">
        <v>30</v>
      </c>
      <c r="AX452" s="13" t="s">
        <v>75</v>
      </c>
      <c r="AY452" s="273" t="s">
        <v>160</v>
      </c>
    </row>
    <row r="453" s="14" customFormat="1">
      <c r="A453" s="14"/>
      <c r="B453" s="274"/>
      <c r="C453" s="275"/>
      <c r="D453" s="265" t="s">
        <v>169</v>
      </c>
      <c r="E453" s="276" t="s">
        <v>1</v>
      </c>
      <c r="F453" s="277" t="s">
        <v>897</v>
      </c>
      <c r="G453" s="275"/>
      <c r="H453" s="278">
        <v>2.7120000000000002</v>
      </c>
      <c r="I453" s="279"/>
      <c r="J453" s="275"/>
      <c r="K453" s="275"/>
      <c r="L453" s="280"/>
      <c r="M453" s="281"/>
      <c r="N453" s="282"/>
      <c r="O453" s="282"/>
      <c r="P453" s="282"/>
      <c r="Q453" s="282"/>
      <c r="R453" s="282"/>
      <c r="S453" s="282"/>
      <c r="T453" s="283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84" t="s">
        <v>169</v>
      </c>
      <c r="AU453" s="284" t="s">
        <v>84</v>
      </c>
      <c r="AV453" s="14" t="s">
        <v>84</v>
      </c>
      <c r="AW453" s="14" t="s">
        <v>30</v>
      </c>
      <c r="AX453" s="14" t="s">
        <v>75</v>
      </c>
      <c r="AY453" s="284" t="s">
        <v>160</v>
      </c>
    </row>
    <row r="454" s="15" customFormat="1">
      <c r="A454" s="15"/>
      <c r="B454" s="285"/>
      <c r="C454" s="286"/>
      <c r="D454" s="265" t="s">
        <v>169</v>
      </c>
      <c r="E454" s="287" t="s">
        <v>1</v>
      </c>
      <c r="F454" s="288" t="s">
        <v>172</v>
      </c>
      <c r="G454" s="286"/>
      <c r="H454" s="289">
        <v>2.7120000000000002</v>
      </c>
      <c r="I454" s="290"/>
      <c r="J454" s="286"/>
      <c r="K454" s="286"/>
      <c r="L454" s="291"/>
      <c r="M454" s="292"/>
      <c r="N454" s="293"/>
      <c r="O454" s="293"/>
      <c r="P454" s="293"/>
      <c r="Q454" s="293"/>
      <c r="R454" s="293"/>
      <c r="S454" s="293"/>
      <c r="T454" s="294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T454" s="295" t="s">
        <v>169</v>
      </c>
      <c r="AU454" s="295" t="s">
        <v>84</v>
      </c>
      <c r="AV454" s="15" t="s">
        <v>167</v>
      </c>
      <c r="AW454" s="15" t="s">
        <v>30</v>
      </c>
      <c r="AX454" s="15" t="s">
        <v>82</v>
      </c>
      <c r="AY454" s="295" t="s">
        <v>160</v>
      </c>
    </row>
    <row r="455" s="12" customFormat="1" ht="22.8" customHeight="1">
      <c r="A455" s="12"/>
      <c r="B455" s="235"/>
      <c r="C455" s="236"/>
      <c r="D455" s="237" t="s">
        <v>74</v>
      </c>
      <c r="E455" s="249" t="s">
        <v>557</v>
      </c>
      <c r="F455" s="249" t="s">
        <v>558</v>
      </c>
      <c r="G455" s="236"/>
      <c r="H455" s="236"/>
      <c r="I455" s="239"/>
      <c r="J455" s="250">
        <f>BK455</f>
        <v>0</v>
      </c>
      <c r="K455" s="236"/>
      <c r="L455" s="241"/>
      <c r="M455" s="242"/>
      <c r="N455" s="243"/>
      <c r="O455" s="243"/>
      <c r="P455" s="244">
        <f>P456</f>
        <v>0</v>
      </c>
      <c r="Q455" s="243"/>
      <c r="R455" s="244">
        <f>R456</f>
        <v>0</v>
      </c>
      <c r="S455" s="243"/>
      <c r="T455" s="245">
        <f>T456</f>
        <v>0</v>
      </c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R455" s="246" t="s">
        <v>82</v>
      </c>
      <c r="AT455" s="247" t="s">
        <v>74</v>
      </c>
      <c r="AU455" s="247" t="s">
        <v>82</v>
      </c>
      <c r="AY455" s="246" t="s">
        <v>160</v>
      </c>
      <c r="BK455" s="248">
        <f>BK456</f>
        <v>0</v>
      </c>
    </row>
    <row r="456" s="2" customFormat="1" ht="49.05" customHeight="1">
      <c r="A456" s="41"/>
      <c r="B456" s="42"/>
      <c r="C456" s="251" t="s">
        <v>903</v>
      </c>
      <c r="D456" s="251" t="s">
        <v>162</v>
      </c>
      <c r="E456" s="252" t="s">
        <v>560</v>
      </c>
      <c r="F456" s="253" t="s">
        <v>561</v>
      </c>
      <c r="G456" s="254" t="s">
        <v>260</v>
      </c>
      <c r="H456" s="255">
        <v>9.5589999999999993</v>
      </c>
      <c r="I456" s="256"/>
      <c r="J456" s="257">
        <f>ROUND(I456*H456,2)</f>
        <v>0</v>
      </c>
      <c r="K456" s="253" t="s">
        <v>166</v>
      </c>
      <c r="L456" s="44"/>
      <c r="M456" s="317" t="s">
        <v>1</v>
      </c>
      <c r="N456" s="318" t="s">
        <v>40</v>
      </c>
      <c r="O456" s="319"/>
      <c r="P456" s="320">
        <f>O456*H456</f>
        <v>0</v>
      </c>
      <c r="Q456" s="320">
        <v>0</v>
      </c>
      <c r="R456" s="320">
        <f>Q456*H456</f>
        <v>0</v>
      </c>
      <c r="S456" s="320">
        <v>0</v>
      </c>
      <c r="T456" s="321">
        <f>S456*H456</f>
        <v>0</v>
      </c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R456" s="262" t="s">
        <v>167</v>
      </c>
      <c r="AT456" s="262" t="s">
        <v>162</v>
      </c>
      <c r="AU456" s="262" t="s">
        <v>84</v>
      </c>
      <c r="AY456" s="18" t="s">
        <v>160</v>
      </c>
      <c r="BE456" s="154">
        <f>IF(N456="základní",J456,0)</f>
        <v>0</v>
      </c>
      <c r="BF456" s="154">
        <f>IF(N456="snížená",J456,0)</f>
        <v>0</v>
      </c>
      <c r="BG456" s="154">
        <f>IF(N456="zákl. přenesená",J456,0)</f>
        <v>0</v>
      </c>
      <c r="BH456" s="154">
        <f>IF(N456="sníž. přenesená",J456,0)</f>
        <v>0</v>
      </c>
      <c r="BI456" s="154">
        <f>IF(N456="nulová",J456,0)</f>
        <v>0</v>
      </c>
      <c r="BJ456" s="18" t="s">
        <v>82</v>
      </c>
      <c r="BK456" s="154">
        <f>ROUND(I456*H456,2)</f>
        <v>0</v>
      </c>
      <c r="BL456" s="18" t="s">
        <v>167</v>
      </c>
      <c r="BM456" s="262" t="s">
        <v>904</v>
      </c>
    </row>
    <row r="457" s="2" customFormat="1" ht="6.96" customHeight="1">
      <c r="A457" s="41"/>
      <c r="B457" s="69"/>
      <c r="C457" s="70"/>
      <c r="D457" s="70"/>
      <c r="E457" s="70"/>
      <c r="F457" s="70"/>
      <c r="G457" s="70"/>
      <c r="H457" s="70"/>
      <c r="I457" s="70"/>
      <c r="J457" s="70"/>
      <c r="K457" s="70"/>
      <c r="L457" s="44"/>
      <c r="M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</row>
  </sheetData>
  <sheetProtection sheet="1" autoFilter="0" formatColumns="0" formatRows="0" objects="1" scenarios="1" spinCount="100000" saltValue="f+snWRlnOmZ0t8yysNwtv3TIz13g3G43PQtmWXl/dy1bYhW3sUYf5mY5xm70VWXLlVGwPxWi4qfxe0ccclMy4w==" hashValue="Z2NsKbHaNSnA7uE7JOak3blUDLH+NgRv+L/xnTVVR5gXBnhq+XaqHRObroN1ioHw8jncPqHXJ7ks5yHVP9IiBA==" algorithmName="SHA-512" password="CC35"/>
  <autoFilter ref="C139:K456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2:F112"/>
    <mergeCell ref="D113:F113"/>
    <mergeCell ref="D114:F114"/>
    <mergeCell ref="D115:F115"/>
    <mergeCell ref="D116:F116"/>
    <mergeCell ref="E128:H128"/>
    <mergeCell ref="E130:H130"/>
    <mergeCell ref="E132:H13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21"/>
      <c r="AT3" s="18" t="s">
        <v>84</v>
      </c>
    </row>
    <row r="4" s="1" customFormat="1" ht="24.96" customHeight="1">
      <c r="B4" s="21"/>
      <c r="D4" s="164" t="s">
        <v>114</v>
      </c>
      <c r="L4" s="21"/>
      <c r="M4" s="165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66" t="s">
        <v>16</v>
      </c>
      <c r="L6" s="21"/>
    </row>
    <row r="7" s="1" customFormat="1" ht="16.5" customHeight="1">
      <c r="B7" s="21"/>
      <c r="E7" s="167" t="str">
        <f>'Rekapitulace stavby'!K6</f>
        <v>Babice - prodloužení vodovodu a kanalizace</v>
      </c>
      <c r="F7" s="166"/>
      <c r="G7" s="166"/>
      <c r="H7" s="166"/>
      <c r="L7" s="21"/>
    </row>
    <row r="8" s="1" customFormat="1" ht="12" customHeight="1">
      <c r="B8" s="21"/>
      <c r="D8" s="166" t="s">
        <v>115</v>
      </c>
      <c r="L8" s="21"/>
    </row>
    <row r="9" s="2" customFormat="1" ht="16.5" customHeight="1">
      <c r="A9" s="41"/>
      <c r="B9" s="44"/>
      <c r="C9" s="41"/>
      <c r="D9" s="41"/>
      <c r="E9" s="167" t="s">
        <v>687</v>
      </c>
      <c r="F9" s="41"/>
      <c r="G9" s="41"/>
      <c r="H9" s="41"/>
      <c r="I9" s="41"/>
      <c r="J9" s="41"/>
      <c r="K9" s="41"/>
      <c r="L9" s="66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4"/>
      <c r="C10" s="41"/>
      <c r="D10" s="166" t="s">
        <v>117</v>
      </c>
      <c r="E10" s="41"/>
      <c r="F10" s="41"/>
      <c r="G10" s="41"/>
      <c r="H10" s="41"/>
      <c r="I10" s="41"/>
      <c r="J10" s="41"/>
      <c r="K10" s="41"/>
      <c r="L10" s="66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4"/>
      <c r="C11" s="41"/>
      <c r="D11" s="41"/>
      <c r="E11" s="168" t="s">
        <v>905</v>
      </c>
      <c r="F11" s="41"/>
      <c r="G11" s="41"/>
      <c r="H11" s="41"/>
      <c r="I11" s="41"/>
      <c r="J11" s="41"/>
      <c r="K11" s="41"/>
      <c r="L11" s="66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66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4"/>
      <c r="C13" s="41"/>
      <c r="D13" s="166" t="s">
        <v>18</v>
      </c>
      <c r="E13" s="41"/>
      <c r="F13" s="144" t="s">
        <v>1</v>
      </c>
      <c r="G13" s="41"/>
      <c r="H13" s="41"/>
      <c r="I13" s="166" t="s">
        <v>19</v>
      </c>
      <c r="J13" s="144" t="s">
        <v>1</v>
      </c>
      <c r="K13" s="41"/>
      <c r="L13" s="66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4"/>
      <c r="C14" s="41"/>
      <c r="D14" s="166" t="s">
        <v>20</v>
      </c>
      <c r="E14" s="41"/>
      <c r="F14" s="144" t="s">
        <v>21</v>
      </c>
      <c r="G14" s="41"/>
      <c r="H14" s="41"/>
      <c r="I14" s="166" t="s">
        <v>22</v>
      </c>
      <c r="J14" s="169" t="str">
        <f>'Rekapitulace stavby'!AN8</f>
        <v>16. 11. 2020</v>
      </c>
      <c r="K14" s="41"/>
      <c r="L14" s="66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66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4"/>
      <c r="C16" s="41"/>
      <c r="D16" s="166" t="s">
        <v>24</v>
      </c>
      <c r="E16" s="41"/>
      <c r="F16" s="41"/>
      <c r="G16" s="41"/>
      <c r="H16" s="41"/>
      <c r="I16" s="166" t="s">
        <v>25</v>
      </c>
      <c r="J16" s="144" t="str">
        <f>IF('Rekapitulace stavby'!AN10="","",'Rekapitulace stavby'!AN10)</f>
        <v/>
      </c>
      <c r="K16" s="41"/>
      <c r="L16" s="66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4"/>
      <c r="C17" s="41"/>
      <c r="D17" s="41"/>
      <c r="E17" s="144" t="str">
        <f>IF('Rekapitulace stavby'!E11="","",'Rekapitulace stavby'!E11)</f>
        <v xml:space="preserve"> </v>
      </c>
      <c r="F17" s="41"/>
      <c r="G17" s="41"/>
      <c r="H17" s="41"/>
      <c r="I17" s="166" t="s">
        <v>26</v>
      </c>
      <c r="J17" s="144" t="str">
        <f>IF('Rekapitulace stavby'!AN11="","",'Rekapitulace stavby'!AN11)</f>
        <v/>
      </c>
      <c r="K17" s="41"/>
      <c r="L17" s="66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4"/>
      <c r="C18" s="41"/>
      <c r="D18" s="41"/>
      <c r="E18" s="41"/>
      <c r="F18" s="41"/>
      <c r="G18" s="41"/>
      <c r="H18" s="41"/>
      <c r="I18" s="41"/>
      <c r="J18" s="41"/>
      <c r="K18" s="41"/>
      <c r="L18" s="66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4"/>
      <c r="C19" s="41"/>
      <c r="D19" s="166" t="s">
        <v>27</v>
      </c>
      <c r="E19" s="41"/>
      <c r="F19" s="41"/>
      <c r="G19" s="41"/>
      <c r="H19" s="41"/>
      <c r="I19" s="166" t="s">
        <v>25</v>
      </c>
      <c r="J19" s="34" t="str">
        <f>'Rekapitulace stavby'!AN13</f>
        <v>Vyplň údaj</v>
      </c>
      <c r="K19" s="41"/>
      <c r="L19" s="66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4"/>
      <c r="C20" s="41"/>
      <c r="D20" s="41"/>
      <c r="E20" s="34" t="str">
        <f>'Rekapitulace stavby'!E14</f>
        <v>Vyplň údaj</v>
      </c>
      <c r="F20" s="144"/>
      <c r="G20" s="144"/>
      <c r="H20" s="144"/>
      <c r="I20" s="166" t="s">
        <v>26</v>
      </c>
      <c r="J20" s="34" t="str">
        <f>'Rekapitulace stavby'!AN14</f>
        <v>Vyplň údaj</v>
      </c>
      <c r="K20" s="41"/>
      <c r="L20" s="66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66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4"/>
      <c r="C22" s="41"/>
      <c r="D22" s="166" t="s">
        <v>29</v>
      </c>
      <c r="E22" s="41"/>
      <c r="F22" s="41"/>
      <c r="G22" s="41"/>
      <c r="H22" s="41"/>
      <c r="I22" s="166" t="s">
        <v>25</v>
      </c>
      <c r="J22" s="144" t="str">
        <f>IF('Rekapitulace stavby'!AN16="","",'Rekapitulace stavby'!AN16)</f>
        <v/>
      </c>
      <c r="K22" s="41"/>
      <c r="L22" s="66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4"/>
      <c r="C23" s="41"/>
      <c r="D23" s="41"/>
      <c r="E23" s="144" t="str">
        <f>IF('Rekapitulace stavby'!E17="","",'Rekapitulace stavby'!E17)</f>
        <v xml:space="preserve"> </v>
      </c>
      <c r="F23" s="41"/>
      <c r="G23" s="41"/>
      <c r="H23" s="41"/>
      <c r="I23" s="166" t="s">
        <v>26</v>
      </c>
      <c r="J23" s="144" t="str">
        <f>IF('Rekapitulace stavby'!AN17="","",'Rekapitulace stavby'!AN17)</f>
        <v/>
      </c>
      <c r="K23" s="41"/>
      <c r="L23" s="66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66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4"/>
      <c r="C25" s="41"/>
      <c r="D25" s="166" t="s">
        <v>31</v>
      </c>
      <c r="E25" s="41"/>
      <c r="F25" s="41"/>
      <c r="G25" s="41"/>
      <c r="H25" s="41"/>
      <c r="I25" s="166" t="s">
        <v>25</v>
      </c>
      <c r="J25" s="144" t="str">
        <f>IF('Rekapitulace stavby'!AN19="","",'Rekapitulace stavby'!AN19)</f>
        <v/>
      </c>
      <c r="K25" s="41"/>
      <c r="L25" s="66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4"/>
      <c r="C26" s="41"/>
      <c r="D26" s="41"/>
      <c r="E26" s="144" t="str">
        <f>IF('Rekapitulace stavby'!E20="","",'Rekapitulace stavby'!E20)</f>
        <v xml:space="preserve"> </v>
      </c>
      <c r="F26" s="41"/>
      <c r="G26" s="41"/>
      <c r="H26" s="41"/>
      <c r="I26" s="166" t="s">
        <v>26</v>
      </c>
      <c r="J26" s="144" t="str">
        <f>IF('Rekapitulace stavby'!AN20="","",'Rekapitulace stavby'!AN20)</f>
        <v/>
      </c>
      <c r="K26" s="41"/>
      <c r="L26" s="66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66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4"/>
      <c r="C28" s="41"/>
      <c r="D28" s="166" t="s">
        <v>32</v>
      </c>
      <c r="E28" s="41"/>
      <c r="F28" s="41"/>
      <c r="G28" s="41"/>
      <c r="H28" s="41"/>
      <c r="I28" s="41"/>
      <c r="J28" s="41"/>
      <c r="K28" s="41"/>
      <c r="L28" s="66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16.5" customHeight="1">
      <c r="A29" s="170"/>
      <c r="B29" s="171"/>
      <c r="C29" s="170"/>
      <c r="D29" s="170"/>
      <c r="E29" s="172" t="s">
        <v>1</v>
      </c>
      <c r="F29" s="172"/>
      <c r="G29" s="172"/>
      <c r="H29" s="172"/>
      <c r="I29" s="170"/>
      <c r="J29" s="170"/>
      <c r="K29" s="170"/>
      <c r="L29" s="173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</row>
    <row r="30" s="2" customFormat="1" ht="6.96" customHeight="1">
      <c r="A30" s="41"/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66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4"/>
      <c r="C31" s="41"/>
      <c r="D31" s="174"/>
      <c r="E31" s="174"/>
      <c r="F31" s="174"/>
      <c r="G31" s="174"/>
      <c r="H31" s="174"/>
      <c r="I31" s="174"/>
      <c r="J31" s="174"/>
      <c r="K31" s="174"/>
      <c r="L31" s="66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4"/>
      <c r="C32" s="41"/>
      <c r="D32" s="144" t="s">
        <v>119</v>
      </c>
      <c r="E32" s="41"/>
      <c r="F32" s="41"/>
      <c r="G32" s="41"/>
      <c r="H32" s="41"/>
      <c r="I32" s="41"/>
      <c r="J32" s="175">
        <f>J98</f>
        <v>0</v>
      </c>
      <c r="K32" s="41"/>
      <c r="L32" s="6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4"/>
      <c r="C33" s="41"/>
      <c r="D33" s="176" t="s">
        <v>108</v>
      </c>
      <c r="E33" s="41"/>
      <c r="F33" s="41"/>
      <c r="G33" s="41"/>
      <c r="H33" s="41"/>
      <c r="I33" s="41"/>
      <c r="J33" s="175">
        <f>J107</f>
        <v>0</v>
      </c>
      <c r="K33" s="41"/>
      <c r="L33" s="6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25.44" customHeight="1">
      <c r="A34" s="41"/>
      <c r="B34" s="44"/>
      <c r="C34" s="41"/>
      <c r="D34" s="177" t="s">
        <v>35</v>
      </c>
      <c r="E34" s="41"/>
      <c r="F34" s="41"/>
      <c r="G34" s="41"/>
      <c r="H34" s="41"/>
      <c r="I34" s="41"/>
      <c r="J34" s="178">
        <f>ROUND(J32 + J33, 2)</f>
        <v>0</v>
      </c>
      <c r="K34" s="41"/>
      <c r="L34" s="6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6.96" customHeight="1">
      <c r="A35" s="41"/>
      <c r="B35" s="44"/>
      <c r="C35" s="41"/>
      <c r="D35" s="174"/>
      <c r="E35" s="174"/>
      <c r="F35" s="174"/>
      <c r="G35" s="174"/>
      <c r="H35" s="174"/>
      <c r="I35" s="174"/>
      <c r="J35" s="174"/>
      <c r="K35" s="174"/>
      <c r="L35" s="6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4"/>
      <c r="C36" s="41"/>
      <c r="D36" s="41"/>
      <c r="E36" s="41"/>
      <c r="F36" s="179" t="s">
        <v>37</v>
      </c>
      <c r="G36" s="41"/>
      <c r="H36" s="41"/>
      <c r="I36" s="179" t="s">
        <v>36</v>
      </c>
      <c r="J36" s="179" t="s">
        <v>38</v>
      </c>
      <c r="K36" s="41"/>
      <c r="L36" s="6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="2" customFormat="1" ht="14.4" customHeight="1">
      <c r="A37" s="41"/>
      <c r="B37" s="44"/>
      <c r="C37" s="41"/>
      <c r="D37" s="180" t="s">
        <v>39</v>
      </c>
      <c r="E37" s="166" t="s">
        <v>40</v>
      </c>
      <c r="F37" s="181">
        <f>ROUND((SUM(BE107:BE114) + SUM(BE136:BE254)),  2)</f>
        <v>0</v>
      </c>
      <c r="G37" s="41"/>
      <c r="H37" s="41"/>
      <c r="I37" s="182">
        <v>0.20999999999999999</v>
      </c>
      <c r="J37" s="181">
        <f>ROUND(((SUM(BE107:BE114) + SUM(BE136:BE254))*I37),  2)</f>
        <v>0</v>
      </c>
      <c r="K37" s="41"/>
      <c r="L37" s="6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14.4" customHeight="1">
      <c r="A38" s="41"/>
      <c r="B38" s="44"/>
      <c r="C38" s="41"/>
      <c r="D38" s="41"/>
      <c r="E38" s="166" t="s">
        <v>41</v>
      </c>
      <c r="F38" s="181">
        <f>ROUND((SUM(BF107:BF114) + SUM(BF136:BF254)),  2)</f>
        <v>0</v>
      </c>
      <c r="G38" s="41"/>
      <c r="H38" s="41"/>
      <c r="I38" s="182">
        <v>0.14999999999999999</v>
      </c>
      <c r="J38" s="181">
        <f>ROUND(((SUM(BF107:BF114) + SUM(BF136:BF254))*I38),  2)</f>
        <v>0</v>
      </c>
      <c r="K38" s="41"/>
      <c r="L38" s="6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4"/>
      <c r="C39" s="41"/>
      <c r="D39" s="41"/>
      <c r="E39" s="166" t="s">
        <v>42</v>
      </c>
      <c r="F39" s="181">
        <f>ROUND((SUM(BG107:BG114) + SUM(BG136:BG254)),  2)</f>
        <v>0</v>
      </c>
      <c r="G39" s="41"/>
      <c r="H39" s="41"/>
      <c r="I39" s="182">
        <v>0.20999999999999999</v>
      </c>
      <c r="J39" s="181">
        <f>0</f>
        <v>0</v>
      </c>
      <c r="K39" s="41"/>
      <c r="L39" s="6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hidden="1" s="2" customFormat="1" ht="14.4" customHeight="1">
      <c r="A40" s="41"/>
      <c r="B40" s="44"/>
      <c r="C40" s="41"/>
      <c r="D40" s="41"/>
      <c r="E40" s="166" t="s">
        <v>43</v>
      </c>
      <c r="F40" s="181">
        <f>ROUND((SUM(BH107:BH114) + SUM(BH136:BH254)),  2)</f>
        <v>0</v>
      </c>
      <c r="G40" s="41"/>
      <c r="H40" s="41"/>
      <c r="I40" s="182">
        <v>0.14999999999999999</v>
      </c>
      <c r="J40" s="181">
        <f>0</f>
        <v>0</v>
      </c>
      <c r="K40" s="41"/>
      <c r="L40" s="6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hidden="1" s="2" customFormat="1" ht="14.4" customHeight="1">
      <c r="A41" s="41"/>
      <c r="B41" s="44"/>
      <c r="C41" s="41"/>
      <c r="D41" s="41"/>
      <c r="E41" s="166" t="s">
        <v>44</v>
      </c>
      <c r="F41" s="181">
        <f>ROUND((SUM(BI107:BI114) + SUM(BI136:BI254)),  2)</f>
        <v>0</v>
      </c>
      <c r="G41" s="41"/>
      <c r="H41" s="41"/>
      <c r="I41" s="182">
        <v>0</v>
      </c>
      <c r="J41" s="181">
        <f>0</f>
        <v>0</v>
      </c>
      <c r="K41" s="41"/>
      <c r="L41" s="6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6.96" customHeight="1">
      <c r="A42" s="41"/>
      <c r="B42" s="44"/>
      <c r="C42" s="41"/>
      <c r="D42" s="41"/>
      <c r="E42" s="41"/>
      <c r="F42" s="41"/>
      <c r="G42" s="41"/>
      <c r="H42" s="41"/>
      <c r="I42" s="41"/>
      <c r="J42" s="41"/>
      <c r="K42" s="41"/>
      <c r="L42" s="6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="2" customFormat="1" ht="25.44" customHeight="1">
      <c r="A43" s="41"/>
      <c r="B43" s="44"/>
      <c r="C43" s="183"/>
      <c r="D43" s="184" t="s">
        <v>45</v>
      </c>
      <c r="E43" s="185"/>
      <c r="F43" s="185"/>
      <c r="G43" s="186" t="s">
        <v>46</v>
      </c>
      <c r="H43" s="187" t="s">
        <v>47</v>
      </c>
      <c r="I43" s="185"/>
      <c r="J43" s="188">
        <f>SUM(J34:J41)</f>
        <v>0</v>
      </c>
      <c r="K43" s="189"/>
      <c r="L43" s="6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="2" customFormat="1" ht="14.4" customHeight="1">
      <c r="A44" s="41"/>
      <c r="B44" s="44"/>
      <c r="C44" s="41"/>
      <c r="D44" s="41"/>
      <c r="E44" s="41"/>
      <c r="F44" s="41"/>
      <c r="G44" s="41"/>
      <c r="H44" s="41"/>
      <c r="I44" s="41"/>
      <c r="J44" s="41"/>
      <c r="K44" s="41"/>
      <c r="L44" s="6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6"/>
      <c r="D50" s="190" t="s">
        <v>48</v>
      </c>
      <c r="E50" s="191"/>
      <c r="F50" s="191"/>
      <c r="G50" s="190" t="s">
        <v>49</v>
      </c>
      <c r="H50" s="191"/>
      <c r="I50" s="191"/>
      <c r="J50" s="191"/>
      <c r="K50" s="191"/>
      <c r="L50" s="66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1"/>
      <c r="B61" s="44"/>
      <c r="C61" s="41"/>
      <c r="D61" s="192" t="s">
        <v>50</v>
      </c>
      <c r="E61" s="193"/>
      <c r="F61" s="194" t="s">
        <v>51</v>
      </c>
      <c r="G61" s="192" t="s">
        <v>50</v>
      </c>
      <c r="H61" s="193"/>
      <c r="I61" s="193"/>
      <c r="J61" s="195" t="s">
        <v>51</v>
      </c>
      <c r="K61" s="193"/>
      <c r="L61" s="66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1"/>
      <c r="B65" s="44"/>
      <c r="C65" s="41"/>
      <c r="D65" s="190" t="s">
        <v>52</v>
      </c>
      <c r="E65" s="196"/>
      <c r="F65" s="196"/>
      <c r="G65" s="190" t="s">
        <v>53</v>
      </c>
      <c r="H65" s="196"/>
      <c r="I65" s="196"/>
      <c r="J65" s="196"/>
      <c r="K65" s="196"/>
      <c r="L65" s="6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1"/>
      <c r="B76" s="44"/>
      <c r="C76" s="41"/>
      <c r="D76" s="192" t="s">
        <v>50</v>
      </c>
      <c r="E76" s="193"/>
      <c r="F76" s="194" t="s">
        <v>51</v>
      </c>
      <c r="G76" s="192" t="s">
        <v>50</v>
      </c>
      <c r="H76" s="193"/>
      <c r="I76" s="193"/>
      <c r="J76" s="195" t="s">
        <v>51</v>
      </c>
      <c r="K76" s="193"/>
      <c r="L76" s="66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4.4" customHeight="1">
      <c r="A77" s="41"/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66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199"/>
      <c r="C81" s="200"/>
      <c r="D81" s="200"/>
      <c r="E81" s="200"/>
      <c r="F81" s="200"/>
      <c r="G81" s="200"/>
      <c r="H81" s="200"/>
      <c r="I81" s="200"/>
      <c r="J81" s="200"/>
      <c r="K81" s="200"/>
      <c r="L81" s="66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4" t="s">
        <v>120</v>
      </c>
      <c r="D82" s="43"/>
      <c r="E82" s="43"/>
      <c r="F82" s="43"/>
      <c r="G82" s="43"/>
      <c r="H82" s="43"/>
      <c r="I82" s="43"/>
      <c r="J82" s="43"/>
      <c r="K82" s="43"/>
      <c r="L82" s="66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66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3" t="s">
        <v>16</v>
      </c>
      <c r="D84" s="43"/>
      <c r="E84" s="43"/>
      <c r="F84" s="43"/>
      <c r="G84" s="43"/>
      <c r="H84" s="43"/>
      <c r="I84" s="43"/>
      <c r="J84" s="43"/>
      <c r="K84" s="43"/>
      <c r="L84" s="66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201" t="str">
        <f>E7</f>
        <v>Babice - prodloužení vodovodu a kanalizace</v>
      </c>
      <c r="F85" s="33"/>
      <c r="G85" s="33"/>
      <c r="H85" s="33"/>
      <c r="I85" s="43"/>
      <c r="J85" s="43"/>
      <c r="K85" s="43"/>
      <c r="L85" s="66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1" customFormat="1" ht="12" customHeight="1">
      <c r="B86" s="22"/>
      <c r="C86" s="33" t="s">
        <v>115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41"/>
      <c r="B87" s="42"/>
      <c r="C87" s="43"/>
      <c r="D87" s="43"/>
      <c r="E87" s="201" t="s">
        <v>687</v>
      </c>
      <c r="F87" s="43"/>
      <c r="G87" s="43"/>
      <c r="H87" s="43"/>
      <c r="I87" s="43"/>
      <c r="J87" s="43"/>
      <c r="K87" s="43"/>
      <c r="L87" s="66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3" t="s">
        <v>117</v>
      </c>
      <c r="D88" s="43"/>
      <c r="E88" s="43"/>
      <c r="F88" s="43"/>
      <c r="G88" s="43"/>
      <c r="H88" s="43"/>
      <c r="I88" s="43"/>
      <c r="J88" s="43"/>
      <c r="K88" s="43"/>
      <c r="L88" s="66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79" t="str">
        <f>E11</f>
        <v>SO02.02 - Kanalizační přípojka KPT1</v>
      </c>
      <c r="F89" s="43"/>
      <c r="G89" s="43"/>
      <c r="H89" s="43"/>
      <c r="I89" s="43"/>
      <c r="J89" s="43"/>
      <c r="K89" s="43"/>
      <c r="L89" s="66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66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3" t="s">
        <v>20</v>
      </c>
      <c r="D91" s="43"/>
      <c r="E91" s="43"/>
      <c r="F91" s="28" t="str">
        <f>F14</f>
        <v xml:space="preserve"> </v>
      </c>
      <c r="G91" s="43"/>
      <c r="H91" s="43"/>
      <c r="I91" s="33" t="s">
        <v>22</v>
      </c>
      <c r="J91" s="82" t="str">
        <f>IF(J14="","",J14)</f>
        <v>16. 11. 2020</v>
      </c>
      <c r="K91" s="43"/>
      <c r="L91" s="66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66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5.15" customHeight="1">
      <c r="A93" s="41"/>
      <c r="B93" s="42"/>
      <c r="C93" s="33" t="s">
        <v>24</v>
      </c>
      <c r="D93" s="43"/>
      <c r="E93" s="43"/>
      <c r="F93" s="28" t="str">
        <f>E17</f>
        <v xml:space="preserve"> </v>
      </c>
      <c r="G93" s="43"/>
      <c r="H93" s="43"/>
      <c r="I93" s="33" t="s">
        <v>29</v>
      </c>
      <c r="J93" s="37" t="str">
        <f>E23</f>
        <v xml:space="preserve"> </v>
      </c>
      <c r="K93" s="43"/>
      <c r="L93" s="66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3" t="s">
        <v>27</v>
      </c>
      <c r="D94" s="43"/>
      <c r="E94" s="43"/>
      <c r="F94" s="28" t="str">
        <f>IF(E20="","",E20)</f>
        <v>Vyplň údaj</v>
      </c>
      <c r="G94" s="43"/>
      <c r="H94" s="43"/>
      <c r="I94" s="33" t="s">
        <v>31</v>
      </c>
      <c r="J94" s="37" t="str">
        <f>E26</f>
        <v xml:space="preserve"> </v>
      </c>
      <c r="K94" s="43"/>
      <c r="L94" s="66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66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29.28" customHeight="1">
      <c r="A96" s="41"/>
      <c r="B96" s="42"/>
      <c r="C96" s="202" t="s">
        <v>121</v>
      </c>
      <c r="D96" s="160"/>
      <c r="E96" s="160"/>
      <c r="F96" s="160"/>
      <c r="G96" s="160"/>
      <c r="H96" s="160"/>
      <c r="I96" s="160"/>
      <c r="J96" s="203" t="s">
        <v>122</v>
      </c>
      <c r="K96" s="160"/>
      <c r="L96" s="66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s="2" customFormat="1" ht="10.32" customHeight="1">
      <c r="A97" s="41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66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s="2" customFormat="1" ht="22.8" customHeight="1">
      <c r="A98" s="41"/>
      <c r="B98" s="42"/>
      <c r="C98" s="204" t="s">
        <v>123</v>
      </c>
      <c r="D98" s="43"/>
      <c r="E98" s="43"/>
      <c r="F98" s="43"/>
      <c r="G98" s="43"/>
      <c r="H98" s="43"/>
      <c r="I98" s="43"/>
      <c r="J98" s="113">
        <f>J136</f>
        <v>0</v>
      </c>
      <c r="K98" s="43"/>
      <c r="L98" s="66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U98" s="18" t="s">
        <v>124</v>
      </c>
    </row>
    <row r="99" s="9" customFormat="1" ht="24.96" customHeight="1">
      <c r="A99" s="9"/>
      <c r="B99" s="205"/>
      <c r="C99" s="206"/>
      <c r="D99" s="207" t="s">
        <v>125</v>
      </c>
      <c r="E99" s="208"/>
      <c r="F99" s="208"/>
      <c r="G99" s="208"/>
      <c r="H99" s="208"/>
      <c r="I99" s="208"/>
      <c r="J99" s="209">
        <f>J137</f>
        <v>0</v>
      </c>
      <c r="K99" s="206"/>
      <c r="L99" s="21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11"/>
      <c r="C100" s="136"/>
      <c r="D100" s="212" t="s">
        <v>126</v>
      </c>
      <c r="E100" s="213"/>
      <c r="F100" s="213"/>
      <c r="G100" s="213"/>
      <c r="H100" s="213"/>
      <c r="I100" s="213"/>
      <c r="J100" s="214">
        <f>J138</f>
        <v>0</v>
      </c>
      <c r="K100" s="136"/>
      <c r="L100" s="21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11"/>
      <c r="C101" s="136"/>
      <c r="D101" s="212" t="s">
        <v>128</v>
      </c>
      <c r="E101" s="213"/>
      <c r="F101" s="213"/>
      <c r="G101" s="213"/>
      <c r="H101" s="213"/>
      <c r="I101" s="213"/>
      <c r="J101" s="214">
        <f>J212</f>
        <v>0</v>
      </c>
      <c r="K101" s="136"/>
      <c r="L101" s="21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11"/>
      <c r="C102" s="136"/>
      <c r="D102" s="212" t="s">
        <v>130</v>
      </c>
      <c r="E102" s="213"/>
      <c r="F102" s="213"/>
      <c r="G102" s="213"/>
      <c r="H102" s="213"/>
      <c r="I102" s="213"/>
      <c r="J102" s="214">
        <f>J219</f>
        <v>0</v>
      </c>
      <c r="K102" s="136"/>
      <c r="L102" s="21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11"/>
      <c r="C103" s="136"/>
      <c r="D103" s="212" t="s">
        <v>132</v>
      </c>
      <c r="E103" s="213"/>
      <c r="F103" s="213"/>
      <c r="G103" s="213"/>
      <c r="H103" s="213"/>
      <c r="I103" s="213"/>
      <c r="J103" s="214">
        <f>J249</f>
        <v>0</v>
      </c>
      <c r="K103" s="136"/>
      <c r="L103" s="21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11"/>
      <c r="C104" s="136"/>
      <c r="D104" s="212" t="s">
        <v>135</v>
      </c>
      <c r="E104" s="213"/>
      <c r="F104" s="213"/>
      <c r="G104" s="213"/>
      <c r="H104" s="213"/>
      <c r="I104" s="213"/>
      <c r="J104" s="214">
        <f>J253</f>
        <v>0</v>
      </c>
      <c r="K104" s="136"/>
      <c r="L104" s="21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41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66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</row>
    <row r="106" s="2" customFormat="1" ht="6.96" customHeight="1">
      <c r="A106" s="41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66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</row>
    <row r="107" s="2" customFormat="1" ht="29.28" customHeight="1">
      <c r="A107" s="41"/>
      <c r="B107" s="42"/>
      <c r="C107" s="204" t="s">
        <v>136</v>
      </c>
      <c r="D107" s="43"/>
      <c r="E107" s="43"/>
      <c r="F107" s="43"/>
      <c r="G107" s="43"/>
      <c r="H107" s="43"/>
      <c r="I107" s="43"/>
      <c r="J107" s="216">
        <f>ROUND(J108 + J109 + J110 + J111 + J112 + J113,2)</f>
        <v>0</v>
      </c>
      <c r="K107" s="43"/>
      <c r="L107" s="66"/>
      <c r="N107" s="217" t="s">
        <v>39</v>
      </c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</row>
    <row r="108" s="2" customFormat="1" ht="18" customHeight="1">
      <c r="A108" s="41"/>
      <c r="B108" s="42"/>
      <c r="C108" s="43"/>
      <c r="D108" s="155" t="s">
        <v>137</v>
      </c>
      <c r="E108" s="150"/>
      <c r="F108" s="150"/>
      <c r="G108" s="43"/>
      <c r="H108" s="43"/>
      <c r="I108" s="43"/>
      <c r="J108" s="151">
        <v>0</v>
      </c>
      <c r="K108" s="43"/>
      <c r="L108" s="218"/>
      <c r="M108" s="219"/>
      <c r="N108" s="220" t="s">
        <v>40</v>
      </c>
      <c r="O108" s="219"/>
      <c r="P108" s="219"/>
      <c r="Q108" s="219"/>
      <c r="R108" s="219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  <c r="AW108" s="219"/>
      <c r="AX108" s="219"/>
      <c r="AY108" s="222" t="s">
        <v>138</v>
      </c>
      <c r="AZ108" s="219"/>
      <c r="BA108" s="219"/>
      <c r="BB108" s="219"/>
      <c r="BC108" s="219"/>
      <c r="BD108" s="219"/>
      <c r="BE108" s="223">
        <f>IF(N108="základní",J108,0)</f>
        <v>0</v>
      </c>
      <c r="BF108" s="223">
        <f>IF(N108="snížená",J108,0)</f>
        <v>0</v>
      </c>
      <c r="BG108" s="223">
        <f>IF(N108="zákl. přenesená",J108,0)</f>
        <v>0</v>
      </c>
      <c r="BH108" s="223">
        <f>IF(N108="sníž. přenesená",J108,0)</f>
        <v>0</v>
      </c>
      <c r="BI108" s="223">
        <f>IF(N108="nulová",J108,0)</f>
        <v>0</v>
      </c>
      <c r="BJ108" s="222" t="s">
        <v>82</v>
      </c>
      <c r="BK108" s="219"/>
      <c r="BL108" s="219"/>
      <c r="BM108" s="219"/>
    </row>
    <row r="109" s="2" customFormat="1" ht="18" customHeight="1">
      <c r="A109" s="41"/>
      <c r="B109" s="42"/>
      <c r="C109" s="43"/>
      <c r="D109" s="155" t="s">
        <v>139</v>
      </c>
      <c r="E109" s="150"/>
      <c r="F109" s="150"/>
      <c r="G109" s="43"/>
      <c r="H109" s="43"/>
      <c r="I109" s="43"/>
      <c r="J109" s="151">
        <v>0</v>
      </c>
      <c r="K109" s="43"/>
      <c r="L109" s="218"/>
      <c r="M109" s="219"/>
      <c r="N109" s="220" t="s">
        <v>40</v>
      </c>
      <c r="O109" s="219"/>
      <c r="P109" s="219"/>
      <c r="Q109" s="219"/>
      <c r="R109" s="219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  <c r="AY109" s="222" t="s">
        <v>138</v>
      </c>
      <c r="AZ109" s="219"/>
      <c r="BA109" s="219"/>
      <c r="BB109" s="219"/>
      <c r="BC109" s="219"/>
      <c r="BD109" s="219"/>
      <c r="BE109" s="223">
        <f>IF(N109="základní",J109,0)</f>
        <v>0</v>
      </c>
      <c r="BF109" s="223">
        <f>IF(N109="snížená",J109,0)</f>
        <v>0</v>
      </c>
      <c r="BG109" s="223">
        <f>IF(N109="zákl. přenesená",J109,0)</f>
        <v>0</v>
      </c>
      <c r="BH109" s="223">
        <f>IF(N109="sníž. přenesená",J109,0)</f>
        <v>0</v>
      </c>
      <c r="BI109" s="223">
        <f>IF(N109="nulová",J109,0)</f>
        <v>0</v>
      </c>
      <c r="BJ109" s="222" t="s">
        <v>82</v>
      </c>
      <c r="BK109" s="219"/>
      <c r="BL109" s="219"/>
      <c r="BM109" s="219"/>
    </row>
    <row r="110" s="2" customFormat="1" ht="18" customHeight="1">
      <c r="A110" s="41"/>
      <c r="B110" s="42"/>
      <c r="C110" s="43"/>
      <c r="D110" s="155" t="s">
        <v>140</v>
      </c>
      <c r="E110" s="150"/>
      <c r="F110" s="150"/>
      <c r="G110" s="43"/>
      <c r="H110" s="43"/>
      <c r="I110" s="43"/>
      <c r="J110" s="151">
        <v>0</v>
      </c>
      <c r="K110" s="43"/>
      <c r="L110" s="218"/>
      <c r="M110" s="219"/>
      <c r="N110" s="220" t="s">
        <v>40</v>
      </c>
      <c r="O110" s="219"/>
      <c r="P110" s="219"/>
      <c r="Q110" s="219"/>
      <c r="R110" s="219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22" t="s">
        <v>138</v>
      </c>
      <c r="AZ110" s="219"/>
      <c r="BA110" s="219"/>
      <c r="BB110" s="219"/>
      <c r="BC110" s="219"/>
      <c r="BD110" s="219"/>
      <c r="BE110" s="223">
        <f>IF(N110="základní",J110,0)</f>
        <v>0</v>
      </c>
      <c r="BF110" s="223">
        <f>IF(N110="snížená",J110,0)</f>
        <v>0</v>
      </c>
      <c r="BG110" s="223">
        <f>IF(N110="zákl. přenesená",J110,0)</f>
        <v>0</v>
      </c>
      <c r="BH110" s="223">
        <f>IF(N110="sníž. přenesená",J110,0)</f>
        <v>0</v>
      </c>
      <c r="BI110" s="223">
        <f>IF(N110="nulová",J110,0)</f>
        <v>0</v>
      </c>
      <c r="BJ110" s="222" t="s">
        <v>82</v>
      </c>
      <c r="BK110" s="219"/>
      <c r="BL110" s="219"/>
      <c r="BM110" s="219"/>
    </row>
    <row r="111" s="2" customFormat="1" ht="18" customHeight="1">
      <c r="A111" s="41"/>
      <c r="B111" s="42"/>
      <c r="C111" s="43"/>
      <c r="D111" s="155" t="s">
        <v>141</v>
      </c>
      <c r="E111" s="150"/>
      <c r="F111" s="150"/>
      <c r="G111" s="43"/>
      <c r="H111" s="43"/>
      <c r="I111" s="43"/>
      <c r="J111" s="151">
        <v>0</v>
      </c>
      <c r="K111" s="43"/>
      <c r="L111" s="218"/>
      <c r="M111" s="219"/>
      <c r="N111" s="220" t="s">
        <v>40</v>
      </c>
      <c r="O111" s="219"/>
      <c r="P111" s="219"/>
      <c r="Q111" s="219"/>
      <c r="R111" s="219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22" t="s">
        <v>138</v>
      </c>
      <c r="AZ111" s="219"/>
      <c r="BA111" s="219"/>
      <c r="BB111" s="219"/>
      <c r="BC111" s="219"/>
      <c r="BD111" s="219"/>
      <c r="BE111" s="223">
        <f>IF(N111="základní",J111,0)</f>
        <v>0</v>
      </c>
      <c r="BF111" s="223">
        <f>IF(N111="snížená",J111,0)</f>
        <v>0</v>
      </c>
      <c r="BG111" s="223">
        <f>IF(N111="zákl. přenesená",J111,0)</f>
        <v>0</v>
      </c>
      <c r="BH111" s="223">
        <f>IF(N111="sníž. přenesená",J111,0)</f>
        <v>0</v>
      </c>
      <c r="BI111" s="223">
        <f>IF(N111="nulová",J111,0)</f>
        <v>0</v>
      </c>
      <c r="BJ111" s="222" t="s">
        <v>82</v>
      </c>
      <c r="BK111" s="219"/>
      <c r="BL111" s="219"/>
      <c r="BM111" s="219"/>
    </row>
    <row r="112" s="2" customFormat="1" ht="18" customHeight="1">
      <c r="A112" s="41"/>
      <c r="B112" s="42"/>
      <c r="C112" s="43"/>
      <c r="D112" s="155" t="s">
        <v>142</v>
      </c>
      <c r="E112" s="150"/>
      <c r="F112" s="150"/>
      <c r="G112" s="43"/>
      <c r="H112" s="43"/>
      <c r="I112" s="43"/>
      <c r="J112" s="151">
        <v>0</v>
      </c>
      <c r="K112" s="43"/>
      <c r="L112" s="218"/>
      <c r="M112" s="219"/>
      <c r="N112" s="220" t="s">
        <v>40</v>
      </c>
      <c r="O112" s="219"/>
      <c r="P112" s="219"/>
      <c r="Q112" s="219"/>
      <c r="R112" s="219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19"/>
      <c r="AX112" s="219"/>
      <c r="AY112" s="222" t="s">
        <v>138</v>
      </c>
      <c r="AZ112" s="219"/>
      <c r="BA112" s="219"/>
      <c r="BB112" s="219"/>
      <c r="BC112" s="219"/>
      <c r="BD112" s="219"/>
      <c r="BE112" s="223">
        <f>IF(N112="základní",J112,0)</f>
        <v>0</v>
      </c>
      <c r="BF112" s="223">
        <f>IF(N112="snížená",J112,0)</f>
        <v>0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222" t="s">
        <v>82</v>
      </c>
      <c r="BK112" s="219"/>
      <c r="BL112" s="219"/>
      <c r="BM112" s="219"/>
    </row>
    <row r="113" s="2" customFormat="1" ht="18" customHeight="1">
      <c r="A113" s="41"/>
      <c r="B113" s="42"/>
      <c r="C113" s="43"/>
      <c r="D113" s="150" t="s">
        <v>143</v>
      </c>
      <c r="E113" s="43"/>
      <c r="F113" s="43"/>
      <c r="G113" s="43"/>
      <c r="H113" s="43"/>
      <c r="I113" s="43"/>
      <c r="J113" s="151">
        <f>ROUND(J32*T113,2)</f>
        <v>0</v>
      </c>
      <c r="K113" s="43"/>
      <c r="L113" s="218"/>
      <c r="M113" s="219"/>
      <c r="N113" s="220" t="s">
        <v>40</v>
      </c>
      <c r="O113" s="219"/>
      <c r="P113" s="219"/>
      <c r="Q113" s="219"/>
      <c r="R113" s="219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219"/>
      <c r="AV113" s="219"/>
      <c r="AW113" s="219"/>
      <c r="AX113" s="219"/>
      <c r="AY113" s="222" t="s">
        <v>144</v>
      </c>
      <c r="AZ113" s="219"/>
      <c r="BA113" s="219"/>
      <c r="BB113" s="219"/>
      <c r="BC113" s="219"/>
      <c r="BD113" s="219"/>
      <c r="BE113" s="223">
        <f>IF(N113="základní",J113,0)</f>
        <v>0</v>
      </c>
      <c r="BF113" s="223">
        <f>IF(N113="snížená",J113,0)</f>
        <v>0</v>
      </c>
      <c r="BG113" s="223">
        <f>IF(N113="zákl. přenesená",J113,0)</f>
        <v>0</v>
      </c>
      <c r="BH113" s="223">
        <f>IF(N113="sníž. přenesená",J113,0)</f>
        <v>0</v>
      </c>
      <c r="BI113" s="223">
        <f>IF(N113="nulová",J113,0)</f>
        <v>0</v>
      </c>
      <c r="BJ113" s="222" t="s">
        <v>82</v>
      </c>
      <c r="BK113" s="219"/>
      <c r="BL113" s="219"/>
      <c r="BM113" s="219"/>
    </row>
    <row r="114" s="2" customFormat="1">
      <c r="A114" s="41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66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</row>
    <row r="115" s="2" customFormat="1" ht="29.28" customHeight="1">
      <c r="A115" s="41"/>
      <c r="B115" s="42"/>
      <c r="C115" s="159" t="s">
        <v>113</v>
      </c>
      <c r="D115" s="160"/>
      <c r="E115" s="160"/>
      <c r="F115" s="160"/>
      <c r="G115" s="160"/>
      <c r="H115" s="160"/>
      <c r="I115" s="160"/>
      <c r="J115" s="161">
        <f>ROUND(J98+J107,2)</f>
        <v>0</v>
      </c>
      <c r="K115" s="160"/>
      <c r="L115" s="66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</row>
    <row r="116" s="2" customFormat="1" ht="6.96" customHeight="1">
      <c r="A116" s="41"/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66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</row>
    <row r="120" s="2" customFormat="1" ht="6.96" customHeight="1">
      <c r="A120" s="41"/>
      <c r="B120" s="71"/>
      <c r="C120" s="72"/>
      <c r="D120" s="72"/>
      <c r="E120" s="72"/>
      <c r="F120" s="72"/>
      <c r="G120" s="72"/>
      <c r="H120" s="72"/>
      <c r="I120" s="72"/>
      <c r="J120" s="72"/>
      <c r="K120" s="72"/>
      <c r="L120" s="66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</row>
    <row r="121" s="2" customFormat="1" ht="24.96" customHeight="1">
      <c r="A121" s="41"/>
      <c r="B121" s="42"/>
      <c r="C121" s="24" t="s">
        <v>145</v>
      </c>
      <c r="D121" s="43"/>
      <c r="E121" s="43"/>
      <c r="F121" s="43"/>
      <c r="G121" s="43"/>
      <c r="H121" s="43"/>
      <c r="I121" s="43"/>
      <c r="J121" s="43"/>
      <c r="K121" s="43"/>
      <c r="L121" s="66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</row>
    <row r="122" s="2" customFormat="1" ht="6.96" customHeight="1">
      <c r="A122" s="41"/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66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</row>
    <row r="123" s="2" customFormat="1" ht="12" customHeight="1">
      <c r="A123" s="41"/>
      <c r="B123" s="42"/>
      <c r="C123" s="33" t="s">
        <v>16</v>
      </c>
      <c r="D123" s="43"/>
      <c r="E123" s="43"/>
      <c r="F123" s="43"/>
      <c r="G123" s="43"/>
      <c r="H123" s="43"/>
      <c r="I123" s="43"/>
      <c r="J123" s="43"/>
      <c r="K123" s="43"/>
      <c r="L123" s="66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</row>
    <row r="124" s="2" customFormat="1" ht="16.5" customHeight="1">
      <c r="A124" s="41"/>
      <c r="B124" s="42"/>
      <c r="C124" s="43"/>
      <c r="D124" s="43"/>
      <c r="E124" s="201" t="str">
        <f>E7</f>
        <v>Babice - prodloužení vodovodu a kanalizace</v>
      </c>
      <c r="F124" s="33"/>
      <c r="G124" s="33"/>
      <c r="H124" s="33"/>
      <c r="I124" s="43"/>
      <c r="J124" s="43"/>
      <c r="K124" s="43"/>
      <c r="L124" s="66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</row>
    <row r="125" s="1" customFormat="1" ht="12" customHeight="1">
      <c r="B125" s="22"/>
      <c r="C125" s="33" t="s">
        <v>115</v>
      </c>
      <c r="D125" s="23"/>
      <c r="E125" s="23"/>
      <c r="F125" s="23"/>
      <c r="G125" s="23"/>
      <c r="H125" s="23"/>
      <c r="I125" s="23"/>
      <c r="J125" s="23"/>
      <c r="K125" s="23"/>
      <c r="L125" s="21"/>
    </row>
    <row r="126" s="2" customFormat="1" ht="16.5" customHeight="1">
      <c r="A126" s="41"/>
      <c r="B126" s="42"/>
      <c r="C126" s="43"/>
      <c r="D126" s="43"/>
      <c r="E126" s="201" t="s">
        <v>687</v>
      </c>
      <c r="F126" s="43"/>
      <c r="G126" s="43"/>
      <c r="H126" s="43"/>
      <c r="I126" s="43"/>
      <c r="J126" s="43"/>
      <c r="K126" s="43"/>
      <c r="L126" s="66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</row>
    <row r="127" s="2" customFormat="1" ht="12" customHeight="1">
      <c r="A127" s="41"/>
      <c r="B127" s="42"/>
      <c r="C127" s="33" t="s">
        <v>117</v>
      </c>
      <c r="D127" s="43"/>
      <c r="E127" s="43"/>
      <c r="F127" s="43"/>
      <c r="G127" s="43"/>
      <c r="H127" s="43"/>
      <c r="I127" s="43"/>
      <c r="J127" s="43"/>
      <c r="K127" s="43"/>
      <c r="L127" s="66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  <row r="128" s="2" customFormat="1" ht="16.5" customHeight="1">
      <c r="A128" s="41"/>
      <c r="B128" s="42"/>
      <c r="C128" s="43"/>
      <c r="D128" s="43"/>
      <c r="E128" s="79" t="str">
        <f>E11</f>
        <v>SO02.02 - Kanalizační přípojka KPT1</v>
      </c>
      <c r="F128" s="43"/>
      <c r="G128" s="43"/>
      <c r="H128" s="43"/>
      <c r="I128" s="43"/>
      <c r="J128" s="43"/>
      <c r="K128" s="43"/>
      <c r="L128" s="66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  <row r="129" s="2" customFormat="1" ht="6.96" customHeight="1">
      <c r="A129" s="41"/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66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</row>
    <row r="130" s="2" customFormat="1" ht="12" customHeight="1">
      <c r="A130" s="41"/>
      <c r="B130" s="42"/>
      <c r="C130" s="33" t="s">
        <v>20</v>
      </c>
      <c r="D130" s="43"/>
      <c r="E130" s="43"/>
      <c r="F130" s="28" t="str">
        <f>F14</f>
        <v xml:space="preserve"> </v>
      </c>
      <c r="G130" s="43"/>
      <c r="H130" s="43"/>
      <c r="I130" s="33" t="s">
        <v>22</v>
      </c>
      <c r="J130" s="82" t="str">
        <f>IF(J14="","",J14)</f>
        <v>16. 11. 2020</v>
      </c>
      <c r="K130" s="43"/>
      <c r="L130" s="66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</row>
    <row r="131" s="2" customFormat="1" ht="6.96" customHeight="1">
      <c r="A131" s="41"/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66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</row>
    <row r="132" s="2" customFormat="1" ht="15.15" customHeight="1">
      <c r="A132" s="41"/>
      <c r="B132" s="42"/>
      <c r="C132" s="33" t="s">
        <v>24</v>
      </c>
      <c r="D132" s="43"/>
      <c r="E132" s="43"/>
      <c r="F132" s="28" t="str">
        <f>E17</f>
        <v xml:space="preserve"> </v>
      </c>
      <c r="G132" s="43"/>
      <c r="H132" s="43"/>
      <c r="I132" s="33" t="s">
        <v>29</v>
      </c>
      <c r="J132" s="37" t="str">
        <f>E23</f>
        <v xml:space="preserve"> </v>
      </c>
      <c r="K132" s="43"/>
      <c r="L132" s="66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</row>
    <row r="133" s="2" customFormat="1" ht="15.15" customHeight="1">
      <c r="A133" s="41"/>
      <c r="B133" s="42"/>
      <c r="C133" s="33" t="s">
        <v>27</v>
      </c>
      <c r="D133" s="43"/>
      <c r="E133" s="43"/>
      <c r="F133" s="28" t="str">
        <f>IF(E20="","",E20)</f>
        <v>Vyplň údaj</v>
      </c>
      <c r="G133" s="43"/>
      <c r="H133" s="43"/>
      <c r="I133" s="33" t="s">
        <v>31</v>
      </c>
      <c r="J133" s="37" t="str">
        <f>E26</f>
        <v xml:space="preserve"> </v>
      </c>
      <c r="K133" s="43"/>
      <c r="L133" s="66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</row>
    <row r="134" s="2" customFormat="1" ht="10.32" customHeight="1">
      <c r="A134" s="41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66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</row>
    <row r="135" s="11" customFormat="1" ht="29.28" customHeight="1">
      <c r="A135" s="224"/>
      <c r="B135" s="225"/>
      <c r="C135" s="226" t="s">
        <v>146</v>
      </c>
      <c r="D135" s="227" t="s">
        <v>60</v>
      </c>
      <c r="E135" s="227" t="s">
        <v>56</v>
      </c>
      <c r="F135" s="227" t="s">
        <v>57</v>
      </c>
      <c r="G135" s="227" t="s">
        <v>147</v>
      </c>
      <c r="H135" s="227" t="s">
        <v>148</v>
      </c>
      <c r="I135" s="227" t="s">
        <v>149</v>
      </c>
      <c r="J135" s="227" t="s">
        <v>122</v>
      </c>
      <c r="K135" s="228" t="s">
        <v>150</v>
      </c>
      <c r="L135" s="229"/>
      <c r="M135" s="103" t="s">
        <v>1</v>
      </c>
      <c r="N135" s="104" t="s">
        <v>39</v>
      </c>
      <c r="O135" s="104" t="s">
        <v>151</v>
      </c>
      <c r="P135" s="104" t="s">
        <v>152</v>
      </c>
      <c r="Q135" s="104" t="s">
        <v>153</v>
      </c>
      <c r="R135" s="104" t="s">
        <v>154</v>
      </c>
      <c r="S135" s="104" t="s">
        <v>155</v>
      </c>
      <c r="T135" s="105" t="s">
        <v>156</v>
      </c>
      <c r="U135" s="224"/>
      <c r="V135" s="224"/>
      <c r="W135" s="224"/>
      <c r="X135" s="224"/>
      <c r="Y135" s="224"/>
      <c r="Z135" s="224"/>
      <c r="AA135" s="224"/>
      <c r="AB135" s="224"/>
      <c r="AC135" s="224"/>
      <c r="AD135" s="224"/>
      <c r="AE135" s="224"/>
    </row>
    <row r="136" s="2" customFormat="1" ht="22.8" customHeight="1">
      <c r="A136" s="41"/>
      <c r="B136" s="42"/>
      <c r="C136" s="110" t="s">
        <v>157</v>
      </c>
      <c r="D136" s="43"/>
      <c r="E136" s="43"/>
      <c r="F136" s="43"/>
      <c r="G136" s="43"/>
      <c r="H136" s="43"/>
      <c r="I136" s="43"/>
      <c r="J136" s="230">
        <f>BK136</f>
        <v>0</v>
      </c>
      <c r="K136" s="43"/>
      <c r="L136" s="44"/>
      <c r="M136" s="106"/>
      <c r="N136" s="231"/>
      <c r="O136" s="107"/>
      <c r="P136" s="232">
        <f>P137</f>
        <v>0</v>
      </c>
      <c r="Q136" s="107"/>
      <c r="R136" s="232">
        <f>R137</f>
        <v>0.041577499999999996</v>
      </c>
      <c r="S136" s="107"/>
      <c r="T136" s="233">
        <f>T137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18" t="s">
        <v>74</v>
      </c>
      <c r="AU136" s="18" t="s">
        <v>124</v>
      </c>
      <c r="BK136" s="234">
        <f>BK137</f>
        <v>0</v>
      </c>
    </row>
    <row r="137" s="12" customFormat="1" ht="25.92" customHeight="1">
      <c r="A137" s="12"/>
      <c r="B137" s="235"/>
      <c r="C137" s="236"/>
      <c r="D137" s="237" t="s">
        <v>74</v>
      </c>
      <c r="E137" s="238" t="s">
        <v>158</v>
      </c>
      <c r="F137" s="238" t="s">
        <v>159</v>
      </c>
      <c r="G137" s="236"/>
      <c r="H137" s="236"/>
      <c r="I137" s="239"/>
      <c r="J137" s="240">
        <f>BK137</f>
        <v>0</v>
      </c>
      <c r="K137" s="236"/>
      <c r="L137" s="241"/>
      <c r="M137" s="242"/>
      <c r="N137" s="243"/>
      <c r="O137" s="243"/>
      <c r="P137" s="244">
        <f>P138+P212+P219+P249+P253</f>
        <v>0</v>
      </c>
      <c r="Q137" s="243"/>
      <c r="R137" s="244">
        <f>R138+R212+R219+R249+R253</f>
        <v>0.041577499999999996</v>
      </c>
      <c r="S137" s="243"/>
      <c r="T137" s="245">
        <f>T138+T212+T219+T249+T253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46" t="s">
        <v>82</v>
      </c>
      <c r="AT137" s="247" t="s">
        <v>74</v>
      </c>
      <c r="AU137" s="247" t="s">
        <v>75</v>
      </c>
      <c r="AY137" s="246" t="s">
        <v>160</v>
      </c>
      <c r="BK137" s="248">
        <f>BK138+BK212+BK219+BK249+BK253</f>
        <v>0</v>
      </c>
    </row>
    <row r="138" s="12" customFormat="1" ht="22.8" customHeight="1">
      <c r="A138" s="12"/>
      <c r="B138" s="235"/>
      <c r="C138" s="236"/>
      <c r="D138" s="237" t="s">
        <v>74</v>
      </c>
      <c r="E138" s="249" t="s">
        <v>82</v>
      </c>
      <c r="F138" s="249" t="s">
        <v>161</v>
      </c>
      <c r="G138" s="236"/>
      <c r="H138" s="236"/>
      <c r="I138" s="239"/>
      <c r="J138" s="250">
        <f>BK138</f>
        <v>0</v>
      </c>
      <c r="K138" s="236"/>
      <c r="L138" s="241"/>
      <c r="M138" s="242"/>
      <c r="N138" s="243"/>
      <c r="O138" s="243"/>
      <c r="P138" s="244">
        <f>SUM(P139:P211)</f>
        <v>0</v>
      </c>
      <c r="Q138" s="243"/>
      <c r="R138" s="244">
        <f>SUM(R139:R211)</f>
        <v>0.027285999999999998</v>
      </c>
      <c r="S138" s="243"/>
      <c r="T138" s="245">
        <f>SUM(T139:T211)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46" t="s">
        <v>82</v>
      </c>
      <c r="AT138" s="247" t="s">
        <v>74</v>
      </c>
      <c r="AU138" s="247" t="s">
        <v>82</v>
      </c>
      <c r="AY138" s="246" t="s">
        <v>160</v>
      </c>
      <c r="BK138" s="248">
        <f>SUM(BK139:BK211)</f>
        <v>0</v>
      </c>
    </row>
    <row r="139" s="2" customFormat="1" ht="24.15" customHeight="1">
      <c r="A139" s="41"/>
      <c r="B139" s="42"/>
      <c r="C139" s="251" t="s">
        <v>82</v>
      </c>
      <c r="D139" s="251" t="s">
        <v>162</v>
      </c>
      <c r="E139" s="252" t="s">
        <v>188</v>
      </c>
      <c r="F139" s="253" t="s">
        <v>189</v>
      </c>
      <c r="G139" s="254" t="s">
        <v>165</v>
      </c>
      <c r="H139" s="255">
        <v>7.4199999999999999</v>
      </c>
      <c r="I139" s="256"/>
      <c r="J139" s="257">
        <f>ROUND(I139*H139,2)</f>
        <v>0</v>
      </c>
      <c r="K139" s="253" t="s">
        <v>166</v>
      </c>
      <c r="L139" s="44"/>
      <c r="M139" s="258" t="s">
        <v>1</v>
      </c>
      <c r="N139" s="259" t="s">
        <v>40</v>
      </c>
      <c r="O139" s="94"/>
      <c r="P139" s="260">
        <f>O139*H139</f>
        <v>0</v>
      </c>
      <c r="Q139" s="260">
        <v>0</v>
      </c>
      <c r="R139" s="260">
        <f>Q139*H139</f>
        <v>0</v>
      </c>
      <c r="S139" s="260">
        <v>0</v>
      </c>
      <c r="T139" s="261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62" t="s">
        <v>167</v>
      </c>
      <c r="AT139" s="262" t="s">
        <v>162</v>
      </c>
      <c r="AU139" s="262" t="s">
        <v>84</v>
      </c>
      <c r="AY139" s="18" t="s">
        <v>160</v>
      </c>
      <c r="BE139" s="154">
        <f>IF(N139="základní",J139,0)</f>
        <v>0</v>
      </c>
      <c r="BF139" s="154">
        <f>IF(N139="snížená",J139,0)</f>
        <v>0</v>
      </c>
      <c r="BG139" s="154">
        <f>IF(N139="zákl. přenesená",J139,0)</f>
        <v>0</v>
      </c>
      <c r="BH139" s="154">
        <f>IF(N139="sníž. přenesená",J139,0)</f>
        <v>0</v>
      </c>
      <c r="BI139" s="154">
        <f>IF(N139="nulová",J139,0)</f>
        <v>0</v>
      </c>
      <c r="BJ139" s="18" t="s">
        <v>82</v>
      </c>
      <c r="BK139" s="154">
        <f>ROUND(I139*H139,2)</f>
        <v>0</v>
      </c>
      <c r="BL139" s="18" t="s">
        <v>167</v>
      </c>
      <c r="BM139" s="262" t="s">
        <v>906</v>
      </c>
    </row>
    <row r="140" s="13" customFormat="1">
      <c r="A140" s="13"/>
      <c r="B140" s="263"/>
      <c r="C140" s="264"/>
      <c r="D140" s="265" t="s">
        <v>169</v>
      </c>
      <c r="E140" s="266" t="s">
        <v>1</v>
      </c>
      <c r="F140" s="267" t="s">
        <v>191</v>
      </c>
      <c r="G140" s="264"/>
      <c r="H140" s="266" t="s">
        <v>1</v>
      </c>
      <c r="I140" s="268"/>
      <c r="J140" s="264"/>
      <c r="K140" s="264"/>
      <c r="L140" s="269"/>
      <c r="M140" s="270"/>
      <c r="N140" s="271"/>
      <c r="O140" s="271"/>
      <c r="P140" s="271"/>
      <c r="Q140" s="271"/>
      <c r="R140" s="271"/>
      <c r="S140" s="271"/>
      <c r="T140" s="27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73" t="s">
        <v>169</v>
      </c>
      <c r="AU140" s="273" t="s">
        <v>84</v>
      </c>
      <c r="AV140" s="13" t="s">
        <v>82</v>
      </c>
      <c r="AW140" s="13" t="s">
        <v>30</v>
      </c>
      <c r="AX140" s="13" t="s">
        <v>75</v>
      </c>
      <c r="AY140" s="273" t="s">
        <v>160</v>
      </c>
    </row>
    <row r="141" s="14" customFormat="1">
      <c r="A141" s="14"/>
      <c r="B141" s="274"/>
      <c r="C141" s="275"/>
      <c r="D141" s="265" t="s">
        <v>169</v>
      </c>
      <c r="E141" s="276" t="s">
        <v>1</v>
      </c>
      <c r="F141" s="277" t="s">
        <v>907</v>
      </c>
      <c r="G141" s="275"/>
      <c r="H141" s="278">
        <v>3.4199999999999999</v>
      </c>
      <c r="I141" s="279"/>
      <c r="J141" s="275"/>
      <c r="K141" s="275"/>
      <c r="L141" s="280"/>
      <c r="M141" s="281"/>
      <c r="N141" s="282"/>
      <c r="O141" s="282"/>
      <c r="P141" s="282"/>
      <c r="Q141" s="282"/>
      <c r="R141" s="282"/>
      <c r="S141" s="282"/>
      <c r="T141" s="28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84" t="s">
        <v>169</v>
      </c>
      <c r="AU141" s="284" t="s">
        <v>84</v>
      </c>
      <c r="AV141" s="14" t="s">
        <v>84</v>
      </c>
      <c r="AW141" s="14" t="s">
        <v>30</v>
      </c>
      <c r="AX141" s="14" t="s">
        <v>75</v>
      </c>
      <c r="AY141" s="284" t="s">
        <v>160</v>
      </c>
    </row>
    <row r="142" s="14" customFormat="1">
      <c r="A142" s="14"/>
      <c r="B142" s="274"/>
      <c r="C142" s="275"/>
      <c r="D142" s="265" t="s">
        <v>169</v>
      </c>
      <c r="E142" s="276" t="s">
        <v>1</v>
      </c>
      <c r="F142" s="277" t="s">
        <v>908</v>
      </c>
      <c r="G142" s="275"/>
      <c r="H142" s="278">
        <v>4</v>
      </c>
      <c r="I142" s="279"/>
      <c r="J142" s="275"/>
      <c r="K142" s="275"/>
      <c r="L142" s="280"/>
      <c r="M142" s="281"/>
      <c r="N142" s="282"/>
      <c r="O142" s="282"/>
      <c r="P142" s="282"/>
      <c r="Q142" s="282"/>
      <c r="R142" s="282"/>
      <c r="S142" s="282"/>
      <c r="T142" s="28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84" t="s">
        <v>169</v>
      </c>
      <c r="AU142" s="284" t="s">
        <v>84</v>
      </c>
      <c r="AV142" s="14" t="s">
        <v>84</v>
      </c>
      <c r="AW142" s="14" t="s">
        <v>30</v>
      </c>
      <c r="AX142" s="14" t="s">
        <v>75</v>
      </c>
      <c r="AY142" s="284" t="s">
        <v>160</v>
      </c>
    </row>
    <row r="143" s="15" customFormat="1">
      <c r="A143" s="15"/>
      <c r="B143" s="285"/>
      <c r="C143" s="286"/>
      <c r="D143" s="265" t="s">
        <v>169</v>
      </c>
      <c r="E143" s="287" t="s">
        <v>1</v>
      </c>
      <c r="F143" s="288" t="s">
        <v>172</v>
      </c>
      <c r="G143" s="286"/>
      <c r="H143" s="289">
        <v>7.4199999999999999</v>
      </c>
      <c r="I143" s="290"/>
      <c r="J143" s="286"/>
      <c r="K143" s="286"/>
      <c r="L143" s="291"/>
      <c r="M143" s="292"/>
      <c r="N143" s="293"/>
      <c r="O143" s="293"/>
      <c r="P143" s="293"/>
      <c r="Q143" s="293"/>
      <c r="R143" s="293"/>
      <c r="S143" s="293"/>
      <c r="T143" s="29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95" t="s">
        <v>169</v>
      </c>
      <c r="AU143" s="295" t="s">
        <v>84</v>
      </c>
      <c r="AV143" s="15" t="s">
        <v>167</v>
      </c>
      <c r="AW143" s="15" t="s">
        <v>30</v>
      </c>
      <c r="AX143" s="15" t="s">
        <v>82</v>
      </c>
      <c r="AY143" s="295" t="s">
        <v>160</v>
      </c>
    </row>
    <row r="144" s="2" customFormat="1" ht="49.05" customHeight="1">
      <c r="A144" s="41"/>
      <c r="B144" s="42"/>
      <c r="C144" s="251" t="s">
        <v>84</v>
      </c>
      <c r="D144" s="251" t="s">
        <v>162</v>
      </c>
      <c r="E144" s="252" t="s">
        <v>201</v>
      </c>
      <c r="F144" s="253" t="s">
        <v>202</v>
      </c>
      <c r="G144" s="254" t="s">
        <v>203</v>
      </c>
      <c r="H144" s="255">
        <v>9.8729999999999993</v>
      </c>
      <c r="I144" s="256"/>
      <c r="J144" s="257">
        <f>ROUND(I144*H144,2)</f>
        <v>0</v>
      </c>
      <c r="K144" s="253" t="s">
        <v>166</v>
      </c>
      <c r="L144" s="44"/>
      <c r="M144" s="258" t="s">
        <v>1</v>
      </c>
      <c r="N144" s="259" t="s">
        <v>40</v>
      </c>
      <c r="O144" s="94"/>
      <c r="P144" s="260">
        <f>O144*H144</f>
        <v>0</v>
      </c>
      <c r="Q144" s="260">
        <v>0</v>
      </c>
      <c r="R144" s="260">
        <f>Q144*H144</f>
        <v>0</v>
      </c>
      <c r="S144" s="260">
        <v>0</v>
      </c>
      <c r="T144" s="261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62" t="s">
        <v>167</v>
      </c>
      <c r="AT144" s="262" t="s">
        <v>162</v>
      </c>
      <c r="AU144" s="262" t="s">
        <v>84</v>
      </c>
      <c r="AY144" s="18" t="s">
        <v>160</v>
      </c>
      <c r="BE144" s="154">
        <f>IF(N144="základní",J144,0)</f>
        <v>0</v>
      </c>
      <c r="BF144" s="154">
        <f>IF(N144="snížená",J144,0)</f>
        <v>0</v>
      </c>
      <c r="BG144" s="154">
        <f>IF(N144="zákl. přenesená",J144,0)</f>
        <v>0</v>
      </c>
      <c r="BH144" s="154">
        <f>IF(N144="sníž. přenesená",J144,0)</f>
        <v>0</v>
      </c>
      <c r="BI144" s="154">
        <f>IF(N144="nulová",J144,0)</f>
        <v>0</v>
      </c>
      <c r="BJ144" s="18" t="s">
        <v>82</v>
      </c>
      <c r="BK144" s="154">
        <f>ROUND(I144*H144,2)</f>
        <v>0</v>
      </c>
      <c r="BL144" s="18" t="s">
        <v>167</v>
      </c>
      <c r="BM144" s="262" t="s">
        <v>909</v>
      </c>
    </row>
    <row r="145" s="14" customFormat="1">
      <c r="A145" s="14"/>
      <c r="B145" s="274"/>
      <c r="C145" s="275"/>
      <c r="D145" s="265" t="s">
        <v>169</v>
      </c>
      <c r="E145" s="276" t="s">
        <v>1</v>
      </c>
      <c r="F145" s="277" t="s">
        <v>910</v>
      </c>
      <c r="G145" s="275"/>
      <c r="H145" s="278">
        <v>3.7280000000000002</v>
      </c>
      <c r="I145" s="279"/>
      <c r="J145" s="275"/>
      <c r="K145" s="275"/>
      <c r="L145" s="280"/>
      <c r="M145" s="281"/>
      <c r="N145" s="282"/>
      <c r="O145" s="282"/>
      <c r="P145" s="282"/>
      <c r="Q145" s="282"/>
      <c r="R145" s="282"/>
      <c r="S145" s="282"/>
      <c r="T145" s="28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84" t="s">
        <v>169</v>
      </c>
      <c r="AU145" s="284" t="s">
        <v>84</v>
      </c>
      <c r="AV145" s="14" t="s">
        <v>84</v>
      </c>
      <c r="AW145" s="14" t="s">
        <v>30</v>
      </c>
      <c r="AX145" s="14" t="s">
        <v>75</v>
      </c>
      <c r="AY145" s="284" t="s">
        <v>160</v>
      </c>
    </row>
    <row r="146" s="14" customFormat="1">
      <c r="A146" s="14"/>
      <c r="B146" s="274"/>
      <c r="C146" s="275"/>
      <c r="D146" s="265" t="s">
        <v>169</v>
      </c>
      <c r="E146" s="276" t="s">
        <v>1</v>
      </c>
      <c r="F146" s="277" t="s">
        <v>911</v>
      </c>
      <c r="G146" s="275"/>
      <c r="H146" s="278">
        <v>8</v>
      </c>
      <c r="I146" s="279"/>
      <c r="J146" s="275"/>
      <c r="K146" s="275"/>
      <c r="L146" s="280"/>
      <c r="M146" s="281"/>
      <c r="N146" s="282"/>
      <c r="O146" s="282"/>
      <c r="P146" s="282"/>
      <c r="Q146" s="282"/>
      <c r="R146" s="282"/>
      <c r="S146" s="282"/>
      <c r="T146" s="28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84" t="s">
        <v>169</v>
      </c>
      <c r="AU146" s="284" t="s">
        <v>84</v>
      </c>
      <c r="AV146" s="14" t="s">
        <v>84</v>
      </c>
      <c r="AW146" s="14" t="s">
        <v>30</v>
      </c>
      <c r="AX146" s="14" t="s">
        <v>75</v>
      </c>
      <c r="AY146" s="284" t="s">
        <v>160</v>
      </c>
    </row>
    <row r="147" s="16" customFormat="1">
      <c r="A147" s="16"/>
      <c r="B147" s="296"/>
      <c r="C147" s="297"/>
      <c r="D147" s="265" t="s">
        <v>169</v>
      </c>
      <c r="E147" s="298" t="s">
        <v>1</v>
      </c>
      <c r="F147" s="299" t="s">
        <v>208</v>
      </c>
      <c r="G147" s="297"/>
      <c r="H147" s="300">
        <v>11.728</v>
      </c>
      <c r="I147" s="301"/>
      <c r="J147" s="297"/>
      <c r="K147" s="297"/>
      <c r="L147" s="302"/>
      <c r="M147" s="303"/>
      <c r="N147" s="304"/>
      <c r="O147" s="304"/>
      <c r="P147" s="304"/>
      <c r="Q147" s="304"/>
      <c r="R147" s="304"/>
      <c r="S147" s="304"/>
      <c r="T147" s="305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T147" s="306" t="s">
        <v>169</v>
      </c>
      <c r="AU147" s="306" t="s">
        <v>84</v>
      </c>
      <c r="AV147" s="16" t="s">
        <v>178</v>
      </c>
      <c r="AW147" s="16" t="s">
        <v>30</v>
      </c>
      <c r="AX147" s="16" t="s">
        <v>75</v>
      </c>
      <c r="AY147" s="306" t="s">
        <v>160</v>
      </c>
    </row>
    <row r="148" s="14" customFormat="1">
      <c r="A148" s="14"/>
      <c r="B148" s="274"/>
      <c r="C148" s="275"/>
      <c r="D148" s="265" t="s">
        <v>169</v>
      </c>
      <c r="E148" s="276" t="s">
        <v>1</v>
      </c>
      <c r="F148" s="277" t="s">
        <v>912</v>
      </c>
      <c r="G148" s="275"/>
      <c r="H148" s="278">
        <v>-0.85499999999999998</v>
      </c>
      <c r="I148" s="279"/>
      <c r="J148" s="275"/>
      <c r="K148" s="275"/>
      <c r="L148" s="280"/>
      <c r="M148" s="281"/>
      <c r="N148" s="282"/>
      <c r="O148" s="282"/>
      <c r="P148" s="282"/>
      <c r="Q148" s="282"/>
      <c r="R148" s="282"/>
      <c r="S148" s="282"/>
      <c r="T148" s="28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84" t="s">
        <v>169</v>
      </c>
      <c r="AU148" s="284" t="s">
        <v>84</v>
      </c>
      <c r="AV148" s="14" t="s">
        <v>84</v>
      </c>
      <c r="AW148" s="14" t="s">
        <v>30</v>
      </c>
      <c r="AX148" s="14" t="s">
        <v>75</v>
      </c>
      <c r="AY148" s="284" t="s">
        <v>160</v>
      </c>
    </row>
    <row r="149" s="14" customFormat="1">
      <c r="A149" s="14"/>
      <c r="B149" s="274"/>
      <c r="C149" s="275"/>
      <c r="D149" s="265" t="s">
        <v>169</v>
      </c>
      <c r="E149" s="276" t="s">
        <v>1</v>
      </c>
      <c r="F149" s="277" t="s">
        <v>913</v>
      </c>
      <c r="G149" s="275"/>
      <c r="H149" s="278">
        <v>-1</v>
      </c>
      <c r="I149" s="279"/>
      <c r="J149" s="275"/>
      <c r="K149" s="275"/>
      <c r="L149" s="280"/>
      <c r="M149" s="281"/>
      <c r="N149" s="282"/>
      <c r="O149" s="282"/>
      <c r="P149" s="282"/>
      <c r="Q149" s="282"/>
      <c r="R149" s="282"/>
      <c r="S149" s="282"/>
      <c r="T149" s="28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84" t="s">
        <v>169</v>
      </c>
      <c r="AU149" s="284" t="s">
        <v>84</v>
      </c>
      <c r="AV149" s="14" t="s">
        <v>84</v>
      </c>
      <c r="AW149" s="14" t="s">
        <v>30</v>
      </c>
      <c r="AX149" s="14" t="s">
        <v>75</v>
      </c>
      <c r="AY149" s="284" t="s">
        <v>160</v>
      </c>
    </row>
    <row r="150" s="16" customFormat="1">
      <c r="A150" s="16"/>
      <c r="B150" s="296"/>
      <c r="C150" s="297"/>
      <c r="D150" s="265" t="s">
        <v>169</v>
      </c>
      <c r="E150" s="298" t="s">
        <v>1</v>
      </c>
      <c r="F150" s="299" t="s">
        <v>208</v>
      </c>
      <c r="G150" s="297"/>
      <c r="H150" s="300">
        <v>-1.855</v>
      </c>
      <c r="I150" s="301"/>
      <c r="J150" s="297"/>
      <c r="K150" s="297"/>
      <c r="L150" s="302"/>
      <c r="M150" s="303"/>
      <c r="N150" s="304"/>
      <c r="O150" s="304"/>
      <c r="P150" s="304"/>
      <c r="Q150" s="304"/>
      <c r="R150" s="304"/>
      <c r="S150" s="304"/>
      <c r="T150" s="305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T150" s="306" t="s">
        <v>169</v>
      </c>
      <c r="AU150" s="306" t="s">
        <v>84</v>
      </c>
      <c r="AV150" s="16" t="s">
        <v>178</v>
      </c>
      <c r="AW150" s="16" t="s">
        <v>30</v>
      </c>
      <c r="AX150" s="16" t="s">
        <v>75</v>
      </c>
      <c r="AY150" s="306" t="s">
        <v>160</v>
      </c>
    </row>
    <row r="151" s="15" customFormat="1">
      <c r="A151" s="15"/>
      <c r="B151" s="285"/>
      <c r="C151" s="286"/>
      <c r="D151" s="265" t="s">
        <v>169</v>
      </c>
      <c r="E151" s="287" t="s">
        <v>1</v>
      </c>
      <c r="F151" s="288" t="s">
        <v>172</v>
      </c>
      <c r="G151" s="286"/>
      <c r="H151" s="289">
        <v>9.8729999999999993</v>
      </c>
      <c r="I151" s="290"/>
      <c r="J151" s="286"/>
      <c r="K151" s="286"/>
      <c r="L151" s="291"/>
      <c r="M151" s="292"/>
      <c r="N151" s="293"/>
      <c r="O151" s="293"/>
      <c r="P151" s="293"/>
      <c r="Q151" s="293"/>
      <c r="R151" s="293"/>
      <c r="S151" s="293"/>
      <c r="T151" s="29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95" t="s">
        <v>169</v>
      </c>
      <c r="AU151" s="295" t="s">
        <v>84</v>
      </c>
      <c r="AV151" s="15" t="s">
        <v>167</v>
      </c>
      <c r="AW151" s="15" t="s">
        <v>30</v>
      </c>
      <c r="AX151" s="15" t="s">
        <v>82</v>
      </c>
      <c r="AY151" s="295" t="s">
        <v>160</v>
      </c>
    </row>
    <row r="152" s="2" customFormat="1" ht="49.05" customHeight="1">
      <c r="A152" s="41"/>
      <c r="B152" s="42"/>
      <c r="C152" s="251" t="s">
        <v>178</v>
      </c>
      <c r="D152" s="251" t="s">
        <v>162</v>
      </c>
      <c r="E152" s="252" t="s">
        <v>574</v>
      </c>
      <c r="F152" s="253" t="s">
        <v>575</v>
      </c>
      <c r="G152" s="254" t="s">
        <v>184</v>
      </c>
      <c r="H152" s="255">
        <v>5</v>
      </c>
      <c r="I152" s="256"/>
      <c r="J152" s="257">
        <f>ROUND(I152*H152,2)</f>
        <v>0</v>
      </c>
      <c r="K152" s="253" t="s">
        <v>166</v>
      </c>
      <c r="L152" s="44"/>
      <c r="M152" s="258" t="s">
        <v>1</v>
      </c>
      <c r="N152" s="259" t="s">
        <v>40</v>
      </c>
      <c r="O152" s="94"/>
      <c r="P152" s="260">
        <f>O152*H152</f>
        <v>0</v>
      </c>
      <c r="Q152" s="260">
        <v>0.0027000000000000001</v>
      </c>
      <c r="R152" s="260">
        <f>Q152*H152</f>
        <v>0.013500000000000002</v>
      </c>
      <c r="S152" s="260">
        <v>0</v>
      </c>
      <c r="T152" s="261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62" t="s">
        <v>167</v>
      </c>
      <c r="AT152" s="262" t="s">
        <v>162</v>
      </c>
      <c r="AU152" s="262" t="s">
        <v>84</v>
      </c>
      <c r="AY152" s="18" t="s">
        <v>160</v>
      </c>
      <c r="BE152" s="154">
        <f>IF(N152="základní",J152,0)</f>
        <v>0</v>
      </c>
      <c r="BF152" s="154">
        <f>IF(N152="snížená",J152,0)</f>
        <v>0</v>
      </c>
      <c r="BG152" s="154">
        <f>IF(N152="zákl. přenesená",J152,0)</f>
        <v>0</v>
      </c>
      <c r="BH152" s="154">
        <f>IF(N152="sníž. přenesená",J152,0)</f>
        <v>0</v>
      </c>
      <c r="BI152" s="154">
        <f>IF(N152="nulová",J152,0)</f>
        <v>0</v>
      </c>
      <c r="BJ152" s="18" t="s">
        <v>82</v>
      </c>
      <c r="BK152" s="154">
        <f>ROUND(I152*H152,2)</f>
        <v>0</v>
      </c>
      <c r="BL152" s="18" t="s">
        <v>167</v>
      </c>
      <c r="BM152" s="262" t="s">
        <v>914</v>
      </c>
    </row>
    <row r="153" s="14" customFormat="1">
      <c r="A153" s="14"/>
      <c r="B153" s="274"/>
      <c r="C153" s="275"/>
      <c r="D153" s="265" t="s">
        <v>169</v>
      </c>
      <c r="E153" s="276" t="s">
        <v>1</v>
      </c>
      <c r="F153" s="277" t="s">
        <v>915</v>
      </c>
      <c r="G153" s="275"/>
      <c r="H153" s="278">
        <v>5</v>
      </c>
      <c r="I153" s="279"/>
      <c r="J153" s="275"/>
      <c r="K153" s="275"/>
      <c r="L153" s="280"/>
      <c r="M153" s="281"/>
      <c r="N153" s="282"/>
      <c r="O153" s="282"/>
      <c r="P153" s="282"/>
      <c r="Q153" s="282"/>
      <c r="R153" s="282"/>
      <c r="S153" s="282"/>
      <c r="T153" s="28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84" t="s">
        <v>169</v>
      </c>
      <c r="AU153" s="284" t="s">
        <v>84</v>
      </c>
      <c r="AV153" s="14" t="s">
        <v>84</v>
      </c>
      <c r="AW153" s="14" t="s">
        <v>30</v>
      </c>
      <c r="AX153" s="14" t="s">
        <v>75</v>
      </c>
      <c r="AY153" s="284" t="s">
        <v>160</v>
      </c>
    </row>
    <row r="154" s="15" customFormat="1">
      <c r="A154" s="15"/>
      <c r="B154" s="285"/>
      <c r="C154" s="286"/>
      <c r="D154" s="265" t="s">
        <v>169</v>
      </c>
      <c r="E154" s="287" t="s">
        <v>1</v>
      </c>
      <c r="F154" s="288" t="s">
        <v>172</v>
      </c>
      <c r="G154" s="286"/>
      <c r="H154" s="289">
        <v>5</v>
      </c>
      <c r="I154" s="290"/>
      <c r="J154" s="286"/>
      <c r="K154" s="286"/>
      <c r="L154" s="291"/>
      <c r="M154" s="292"/>
      <c r="N154" s="293"/>
      <c r="O154" s="293"/>
      <c r="P154" s="293"/>
      <c r="Q154" s="293"/>
      <c r="R154" s="293"/>
      <c r="S154" s="293"/>
      <c r="T154" s="29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95" t="s">
        <v>169</v>
      </c>
      <c r="AU154" s="295" t="s">
        <v>84</v>
      </c>
      <c r="AV154" s="15" t="s">
        <v>167</v>
      </c>
      <c r="AW154" s="15" t="s">
        <v>30</v>
      </c>
      <c r="AX154" s="15" t="s">
        <v>82</v>
      </c>
      <c r="AY154" s="295" t="s">
        <v>160</v>
      </c>
    </row>
    <row r="155" s="2" customFormat="1" ht="37.8" customHeight="1">
      <c r="A155" s="41"/>
      <c r="B155" s="42"/>
      <c r="C155" s="251" t="s">
        <v>167</v>
      </c>
      <c r="D155" s="251" t="s">
        <v>162</v>
      </c>
      <c r="E155" s="252" t="s">
        <v>227</v>
      </c>
      <c r="F155" s="253" t="s">
        <v>228</v>
      </c>
      <c r="G155" s="254" t="s">
        <v>165</v>
      </c>
      <c r="H155" s="255">
        <v>16</v>
      </c>
      <c r="I155" s="256"/>
      <c r="J155" s="257">
        <f>ROUND(I155*H155,2)</f>
        <v>0</v>
      </c>
      <c r="K155" s="253" t="s">
        <v>166</v>
      </c>
      <c r="L155" s="44"/>
      <c r="M155" s="258" t="s">
        <v>1</v>
      </c>
      <c r="N155" s="259" t="s">
        <v>40</v>
      </c>
      <c r="O155" s="94"/>
      <c r="P155" s="260">
        <f>O155*H155</f>
        <v>0</v>
      </c>
      <c r="Q155" s="260">
        <v>0.00084999999999999995</v>
      </c>
      <c r="R155" s="260">
        <f>Q155*H155</f>
        <v>0.013599999999999999</v>
      </c>
      <c r="S155" s="260">
        <v>0</v>
      </c>
      <c r="T155" s="261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62" t="s">
        <v>167</v>
      </c>
      <c r="AT155" s="262" t="s">
        <v>162</v>
      </c>
      <c r="AU155" s="262" t="s">
        <v>84</v>
      </c>
      <c r="AY155" s="18" t="s">
        <v>160</v>
      </c>
      <c r="BE155" s="154">
        <f>IF(N155="základní",J155,0)</f>
        <v>0</v>
      </c>
      <c r="BF155" s="154">
        <f>IF(N155="snížená",J155,0)</f>
        <v>0</v>
      </c>
      <c r="BG155" s="154">
        <f>IF(N155="zákl. přenesená",J155,0)</f>
        <v>0</v>
      </c>
      <c r="BH155" s="154">
        <f>IF(N155="sníž. přenesená",J155,0)</f>
        <v>0</v>
      </c>
      <c r="BI155" s="154">
        <f>IF(N155="nulová",J155,0)</f>
        <v>0</v>
      </c>
      <c r="BJ155" s="18" t="s">
        <v>82</v>
      </c>
      <c r="BK155" s="154">
        <f>ROUND(I155*H155,2)</f>
        <v>0</v>
      </c>
      <c r="BL155" s="18" t="s">
        <v>167</v>
      </c>
      <c r="BM155" s="262" t="s">
        <v>916</v>
      </c>
    </row>
    <row r="156" s="14" customFormat="1">
      <c r="A156" s="14"/>
      <c r="B156" s="274"/>
      <c r="C156" s="275"/>
      <c r="D156" s="265" t="s">
        <v>169</v>
      </c>
      <c r="E156" s="276" t="s">
        <v>1</v>
      </c>
      <c r="F156" s="277" t="s">
        <v>917</v>
      </c>
      <c r="G156" s="275"/>
      <c r="H156" s="278">
        <v>16</v>
      </c>
      <c r="I156" s="279"/>
      <c r="J156" s="275"/>
      <c r="K156" s="275"/>
      <c r="L156" s="280"/>
      <c r="M156" s="281"/>
      <c r="N156" s="282"/>
      <c r="O156" s="282"/>
      <c r="P156" s="282"/>
      <c r="Q156" s="282"/>
      <c r="R156" s="282"/>
      <c r="S156" s="282"/>
      <c r="T156" s="28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84" t="s">
        <v>169</v>
      </c>
      <c r="AU156" s="284" t="s">
        <v>84</v>
      </c>
      <c r="AV156" s="14" t="s">
        <v>84</v>
      </c>
      <c r="AW156" s="14" t="s">
        <v>30</v>
      </c>
      <c r="AX156" s="14" t="s">
        <v>75</v>
      </c>
      <c r="AY156" s="284" t="s">
        <v>160</v>
      </c>
    </row>
    <row r="157" s="15" customFormat="1">
      <c r="A157" s="15"/>
      <c r="B157" s="285"/>
      <c r="C157" s="286"/>
      <c r="D157" s="265" t="s">
        <v>169</v>
      </c>
      <c r="E157" s="287" t="s">
        <v>1</v>
      </c>
      <c r="F157" s="288" t="s">
        <v>172</v>
      </c>
      <c r="G157" s="286"/>
      <c r="H157" s="289">
        <v>16</v>
      </c>
      <c r="I157" s="290"/>
      <c r="J157" s="286"/>
      <c r="K157" s="286"/>
      <c r="L157" s="291"/>
      <c r="M157" s="292"/>
      <c r="N157" s="293"/>
      <c r="O157" s="293"/>
      <c r="P157" s="293"/>
      <c r="Q157" s="293"/>
      <c r="R157" s="293"/>
      <c r="S157" s="293"/>
      <c r="T157" s="294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95" t="s">
        <v>169</v>
      </c>
      <c r="AU157" s="295" t="s">
        <v>84</v>
      </c>
      <c r="AV157" s="15" t="s">
        <v>167</v>
      </c>
      <c r="AW157" s="15" t="s">
        <v>30</v>
      </c>
      <c r="AX157" s="15" t="s">
        <v>82</v>
      </c>
      <c r="AY157" s="295" t="s">
        <v>160</v>
      </c>
    </row>
    <row r="158" s="2" customFormat="1" ht="37.8" customHeight="1">
      <c r="A158" s="41"/>
      <c r="B158" s="42"/>
      <c r="C158" s="251" t="s">
        <v>187</v>
      </c>
      <c r="D158" s="251" t="s">
        <v>162</v>
      </c>
      <c r="E158" s="252" t="s">
        <v>236</v>
      </c>
      <c r="F158" s="253" t="s">
        <v>237</v>
      </c>
      <c r="G158" s="254" t="s">
        <v>165</v>
      </c>
      <c r="H158" s="255">
        <v>16</v>
      </c>
      <c r="I158" s="256"/>
      <c r="J158" s="257">
        <f>ROUND(I158*H158,2)</f>
        <v>0</v>
      </c>
      <c r="K158" s="253" t="s">
        <v>166</v>
      </c>
      <c r="L158" s="44"/>
      <c r="M158" s="258" t="s">
        <v>1</v>
      </c>
      <c r="N158" s="259" t="s">
        <v>40</v>
      </c>
      <c r="O158" s="94"/>
      <c r="P158" s="260">
        <f>O158*H158</f>
        <v>0</v>
      </c>
      <c r="Q158" s="260">
        <v>0</v>
      </c>
      <c r="R158" s="260">
        <f>Q158*H158</f>
        <v>0</v>
      </c>
      <c r="S158" s="260">
        <v>0</v>
      </c>
      <c r="T158" s="261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62" t="s">
        <v>167</v>
      </c>
      <c r="AT158" s="262" t="s">
        <v>162</v>
      </c>
      <c r="AU158" s="262" t="s">
        <v>84</v>
      </c>
      <c r="AY158" s="18" t="s">
        <v>160</v>
      </c>
      <c r="BE158" s="154">
        <f>IF(N158="základní",J158,0)</f>
        <v>0</v>
      </c>
      <c r="BF158" s="154">
        <f>IF(N158="snížená",J158,0)</f>
        <v>0</v>
      </c>
      <c r="BG158" s="154">
        <f>IF(N158="zákl. přenesená",J158,0)</f>
        <v>0</v>
      </c>
      <c r="BH158" s="154">
        <f>IF(N158="sníž. přenesená",J158,0)</f>
        <v>0</v>
      </c>
      <c r="BI158" s="154">
        <f>IF(N158="nulová",J158,0)</f>
        <v>0</v>
      </c>
      <c r="BJ158" s="18" t="s">
        <v>82</v>
      </c>
      <c r="BK158" s="154">
        <f>ROUND(I158*H158,2)</f>
        <v>0</v>
      </c>
      <c r="BL158" s="18" t="s">
        <v>167</v>
      </c>
      <c r="BM158" s="262" t="s">
        <v>918</v>
      </c>
    </row>
    <row r="159" s="2" customFormat="1" ht="62.7" customHeight="1">
      <c r="A159" s="41"/>
      <c r="B159" s="42"/>
      <c r="C159" s="251" t="s">
        <v>194</v>
      </c>
      <c r="D159" s="251" t="s">
        <v>162</v>
      </c>
      <c r="E159" s="252" t="s">
        <v>240</v>
      </c>
      <c r="F159" s="253" t="s">
        <v>241</v>
      </c>
      <c r="G159" s="254" t="s">
        <v>203</v>
      </c>
      <c r="H159" s="255">
        <v>13.394</v>
      </c>
      <c r="I159" s="256"/>
      <c r="J159" s="257">
        <f>ROUND(I159*H159,2)</f>
        <v>0</v>
      </c>
      <c r="K159" s="253" t="s">
        <v>166</v>
      </c>
      <c r="L159" s="44"/>
      <c r="M159" s="258" t="s">
        <v>1</v>
      </c>
      <c r="N159" s="259" t="s">
        <v>40</v>
      </c>
      <c r="O159" s="94"/>
      <c r="P159" s="260">
        <f>O159*H159</f>
        <v>0</v>
      </c>
      <c r="Q159" s="260">
        <v>0</v>
      </c>
      <c r="R159" s="260">
        <f>Q159*H159</f>
        <v>0</v>
      </c>
      <c r="S159" s="260">
        <v>0</v>
      </c>
      <c r="T159" s="261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62" t="s">
        <v>167</v>
      </c>
      <c r="AT159" s="262" t="s">
        <v>162</v>
      </c>
      <c r="AU159" s="262" t="s">
        <v>84</v>
      </c>
      <c r="AY159" s="18" t="s">
        <v>160</v>
      </c>
      <c r="BE159" s="154">
        <f>IF(N159="základní",J159,0)</f>
        <v>0</v>
      </c>
      <c r="BF159" s="154">
        <f>IF(N159="snížená",J159,0)</f>
        <v>0</v>
      </c>
      <c r="BG159" s="154">
        <f>IF(N159="zákl. přenesená",J159,0)</f>
        <v>0</v>
      </c>
      <c r="BH159" s="154">
        <f>IF(N159="sníž. přenesená",J159,0)</f>
        <v>0</v>
      </c>
      <c r="BI159" s="154">
        <f>IF(N159="nulová",J159,0)</f>
        <v>0</v>
      </c>
      <c r="BJ159" s="18" t="s">
        <v>82</v>
      </c>
      <c r="BK159" s="154">
        <f>ROUND(I159*H159,2)</f>
        <v>0</v>
      </c>
      <c r="BL159" s="18" t="s">
        <v>167</v>
      </c>
      <c r="BM159" s="262" t="s">
        <v>919</v>
      </c>
    </row>
    <row r="160" s="14" customFormat="1">
      <c r="A160" s="14"/>
      <c r="B160" s="274"/>
      <c r="C160" s="275"/>
      <c r="D160" s="265" t="s">
        <v>169</v>
      </c>
      <c r="E160" s="276" t="s">
        <v>1</v>
      </c>
      <c r="F160" s="277" t="s">
        <v>920</v>
      </c>
      <c r="G160" s="275"/>
      <c r="H160" s="278">
        <v>6.6970000000000001</v>
      </c>
      <c r="I160" s="279"/>
      <c r="J160" s="275"/>
      <c r="K160" s="275"/>
      <c r="L160" s="280"/>
      <c r="M160" s="281"/>
      <c r="N160" s="282"/>
      <c r="O160" s="282"/>
      <c r="P160" s="282"/>
      <c r="Q160" s="282"/>
      <c r="R160" s="282"/>
      <c r="S160" s="282"/>
      <c r="T160" s="28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84" t="s">
        <v>169</v>
      </c>
      <c r="AU160" s="284" t="s">
        <v>84</v>
      </c>
      <c r="AV160" s="14" t="s">
        <v>84</v>
      </c>
      <c r="AW160" s="14" t="s">
        <v>30</v>
      </c>
      <c r="AX160" s="14" t="s">
        <v>75</v>
      </c>
      <c r="AY160" s="284" t="s">
        <v>160</v>
      </c>
    </row>
    <row r="161" s="14" customFormat="1">
      <c r="A161" s="14"/>
      <c r="B161" s="274"/>
      <c r="C161" s="275"/>
      <c r="D161" s="265" t="s">
        <v>169</v>
      </c>
      <c r="E161" s="276" t="s">
        <v>1</v>
      </c>
      <c r="F161" s="277" t="s">
        <v>921</v>
      </c>
      <c r="G161" s="275"/>
      <c r="H161" s="278">
        <v>6.6970000000000001</v>
      </c>
      <c r="I161" s="279"/>
      <c r="J161" s="275"/>
      <c r="K161" s="275"/>
      <c r="L161" s="280"/>
      <c r="M161" s="281"/>
      <c r="N161" s="282"/>
      <c r="O161" s="282"/>
      <c r="P161" s="282"/>
      <c r="Q161" s="282"/>
      <c r="R161" s="282"/>
      <c r="S161" s="282"/>
      <c r="T161" s="28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84" t="s">
        <v>169</v>
      </c>
      <c r="AU161" s="284" t="s">
        <v>84</v>
      </c>
      <c r="AV161" s="14" t="s">
        <v>84</v>
      </c>
      <c r="AW161" s="14" t="s">
        <v>30</v>
      </c>
      <c r="AX161" s="14" t="s">
        <v>75</v>
      </c>
      <c r="AY161" s="284" t="s">
        <v>160</v>
      </c>
    </row>
    <row r="162" s="15" customFormat="1">
      <c r="A162" s="15"/>
      <c r="B162" s="285"/>
      <c r="C162" s="286"/>
      <c r="D162" s="265" t="s">
        <v>169</v>
      </c>
      <c r="E162" s="287" t="s">
        <v>1</v>
      </c>
      <c r="F162" s="288" t="s">
        <v>172</v>
      </c>
      <c r="G162" s="286"/>
      <c r="H162" s="289">
        <v>13.394</v>
      </c>
      <c r="I162" s="290"/>
      <c r="J162" s="286"/>
      <c r="K162" s="286"/>
      <c r="L162" s="291"/>
      <c r="M162" s="292"/>
      <c r="N162" s="293"/>
      <c r="O162" s="293"/>
      <c r="P162" s="293"/>
      <c r="Q162" s="293"/>
      <c r="R162" s="293"/>
      <c r="S162" s="293"/>
      <c r="T162" s="294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95" t="s">
        <v>169</v>
      </c>
      <c r="AU162" s="295" t="s">
        <v>84</v>
      </c>
      <c r="AV162" s="15" t="s">
        <v>167</v>
      </c>
      <c r="AW162" s="15" t="s">
        <v>30</v>
      </c>
      <c r="AX162" s="15" t="s">
        <v>82</v>
      </c>
      <c r="AY162" s="295" t="s">
        <v>160</v>
      </c>
    </row>
    <row r="163" s="2" customFormat="1" ht="62.7" customHeight="1">
      <c r="A163" s="41"/>
      <c r="B163" s="42"/>
      <c r="C163" s="251" t="s">
        <v>200</v>
      </c>
      <c r="D163" s="251" t="s">
        <v>162</v>
      </c>
      <c r="E163" s="252" t="s">
        <v>246</v>
      </c>
      <c r="F163" s="253" t="s">
        <v>247</v>
      </c>
      <c r="G163" s="254" t="s">
        <v>203</v>
      </c>
      <c r="H163" s="255">
        <v>3.1760000000000002</v>
      </c>
      <c r="I163" s="256"/>
      <c r="J163" s="257">
        <f>ROUND(I163*H163,2)</f>
        <v>0</v>
      </c>
      <c r="K163" s="253" t="s">
        <v>166</v>
      </c>
      <c r="L163" s="44"/>
      <c r="M163" s="258" t="s">
        <v>1</v>
      </c>
      <c r="N163" s="259" t="s">
        <v>40</v>
      </c>
      <c r="O163" s="94"/>
      <c r="P163" s="260">
        <f>O163*H163</f>
        <v>0</v>
      </c>
      <c r="Q163" s="260">
        <v>0</v>
      </c>
      <c r="R163" s="260">
        <f>Q163*H163</f>
        <v>0</v>
      </c>
      <c r="S163" s="260">
        <v>0</v>
      </c>
      <c r="T163" s="261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62" t="s">
        <v>167</v>
      </c>
      <c r="AT163" s="262" t="s">
        <v>162</v>
      </c>
      <c r="AU163" s="262" t="s">
        <v>84</v>
      </c>
      <c r="AY163" s="18" t="s">
        <v>160</v>
      </c>
      <c r="BE163" s="154">
        <f>IF(N163="základní",J163,0)</f>
        <v>0</v>
      </c>
      <c r="BF163" s="154">
        <f>IF(N163="snížená",J163,0)</f>
        <v>0</v>
      </c>
      <c r="BG163" s="154">
        <f>IF(N163="zákl. přenesená",J163,0)</f>
        <v>0</v>
      </c>
      <c r="BH163" s="154">
        <f>IF(N163="sníž. přenesená",J163,0)</f>
        <v>0</v>
      </c>
      <c r="BI163" s="154">
        <f>IF(N163="nulová",J163,0)</f>
        <v>0</v>
      </c>
      <c r="BJ163" s="18" t="s">
        <v>82</v>
      </c>
      <c r="BK163" s="154">
        <f>ROUND(I163*H163,2)</f>
        <v>0</v>
      </c>
      <c r="BL163" s="18" t="s">
        <v>167</v>
      </c>
      <c r="BM163" s="262" t="s">
        <v>922</v>
      </c>
    </row>
    <row r="164" s="13" customFormat="1">
      <c r="A164" s="13"/>
      <c r="B164" s="263"/>
      <c r="C164" s="264"/>
      <c r="D164" s="265" t="s">
        <v>169</v>
      </c>
      <c r="E164" s="266" t="s">
        <v>1</v>
      </c>
      <c r="F164" s="267" t="s">
        <v>249</v>
      </c>
      <c r="G164" s="264"/>
      <c r="H164" s="266" t="s">
        <v>1</v>
      </c>
      <c r="I164" s="268"/>
      <c r="J164" s="264"/>
      <c r="K164" s="264"/>
      <c r="L164" s="269"/>
      <c r="M164" s="270"/>
      <c r="N164" s="271"/>
      <c r="O164" s="271"/>
      <c r="P164" s="271"/>
      <c r="Q164" s="271"/>
      <c r="R164" s="271"/>
      <c r="S164" s="271"/>
      <c r="T164" s="27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73" t="s">
        <v>169</v>
      </c>
      <c r="AU164" s="273" t="s">
        <v>84</v>
      </c>
      <c r="AV164" s="13" t="s">
        <v>82</v>
      </c>
      <c r="AW164" s="13" t="s">
        <v>30</v>
      </c>
      <c r="AX164" s="13" t="s">
        <v>75</v>
      </c>
      <c r="AY164" s="273" t="s">
        <v>160</v>
      </c>
    </row>
    <row r="165" s="14" customFormat="1">
      <c r="A165" s="14"/>
      <c r="B165" s="274"/>
      <c r="C165" s="275"/>
      <c r="D165" s="265" t="s">
        <v>169</v>
      </c>
      <c r="E165" s="276" t="s">
        <v>1</v>
      </c>
      <c r="F165" s="277" t="s">
        <v>923</v>
      </c>
      <c r="G165" s="275"/>
      <c r="H165" s="278">
        <v>9.8729999999999993</v>
      </c>
      <c r="I165" s="279"/>
      <c r="J165" s="275"/>
      <c r="K165" s="275"/>
      <c r="L165" s="280"/>
      <c r="M165" s="281"/>
      <c r="N165" s="282"/>
      <c r="O165" s="282"/>
      <c r="P165" s="282"/>
      <c r="Q165" s="282"/>
      <c r="R165" s="282"/>
      <c r="S165" s="282"/>
      <c r="T165" s="28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84" t="s">
        <v>169</v>
      </c>
      <c r="AU165" s="284" t="s">
        <v>84</v>
      </c>
      <c r="AV165" s="14" t="s">
        <v>84</v>
      </c>
      <c r="AW165" s="14" t="s">
        <v>30</v>
      </c>
      <c r="AX165" s="14" t="s">
        <v>75</v>
      </c>
      <c r="AY165" s="284" t="s">
        <v>160</v>
      </c>
    </row>
    <row r="166" s="14" customFormat="1">
      <c r="A166" s="14"/>
      <c r="B166" s="274"/>
      <c r="C166" s="275"/>
      <c r="D166" s="265" t="s">
        <v>169</v>
      </c>
      <c r="E166" s="276" t="s">
        <v>1</v>
      </c>
      <c r="F166" s="277" t="s">
        <v>924</v>
      </c>
      <c r="G166" s="275"/>
      <c r="H166" s="278">
        <v>-6.6970000000000001</v>
      </c>
      <c r="I166" s="279"/>
      <c r="J166" s="275"/>
      <c r="K166" s="275"/>
      <c r="L166" s="280"/>
      <c r="M166" s="281"/>
      <c r="N166" s="282"/>
      <c r="O166" s="282"/>
      <c r="P166" s="282"/>
      <c r="Q166" s="282"/>
      <c r="R166" s="282"/>
      <c r="S166" s="282"/>
      <c r="T166" s="28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84" t="s">
        <v>169</v>
      </c>
      <c r="AU166" s="284" t="s">
        <v>84</v>
      </c>
      <c r="AV166" s="14" t="s">
        <v>84</v>
      </c>
      <c r="AW166" s="14" t="s">
        <v>30</v>
      </c>
      <c r="AX166" s="14" t="s">
        <v>75</v>
      </c>
      <c r="AY166" s="284" t="s">
        <v>160</v>
      </c>
    </row>
    <row r="167" s="15" customFormat="1">
      <c r="A167" s="15"/>
      <c r="B167" s="285"/>
      <c r="C167" s="286"/>
      <c r="D167" s="265" t="s">
        <v>169</v>
      </c>
      <c r="E167" s="287" t="s">
        <v>1</v>
      </c>
      <c r="F167" s="288" t="s">
        <v>172</v>
      </c>
      <c r="G167" s="286"/>
      <c r="H167" s="289">
        <v>3.1759999999999993</v>
      </c>
      <c r="I167" s="290"/>
      <c r="J167" s="286"/>
      <c r="K167" s="286"/>
      <c r="L167" s="291"/>
      <c r="M167" s="292"/>
      <c r="N167" s="293"/>
      <c r="O167" s="293"/>
      <c r="P167" s="293"/>
      <c r="Q167" s="293"/>
      <c r="R167" s="293"/>
      <c r="S167" s="293"/>
      <c r="T167" s="294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95" t="s">
        <v>169</v>
      </c>
      <c r="AU167" s="295" t="s">
        <v>84</v>
      </c>
      <c r="AV167" s="15" t="s">
        <v>167</v>
      </c>
      <c r="AW167" s="15" t="s">
        <v>30</v>
      </c>
      <c r="AX167" s="15" t="s">
        <v>82</v>
      </c>
      <c r="AY167" s="295" t="s">
        <v>160</v>
      </c>
    </row>
    <row r="168" s="2" customFormat="1" ht="37.8" customHeight="1">
      <c r="A168" s="41"/>
      <c r="B168" s="42"/>
      <c r="C168" s="251" t="s">
        <v>221</v>
      </c>
      <c r="D168" s="251" t="s">
        <v>162</v>
      </c>
      <c r="E168" s="252" t="s">
        <v>253</v>
      </c>
      <c r="F168" s="253" t="s">
        <v>254</v>
      </c>
      <c r="G168" s="254" t="s">
        <v>203</v>
      </c>
      <c r="H168" s="255">
        <v>6.6970000000000001</v>
      </c>
      <c r="I168" s="256"/>
      <c r="J168" s="257">
        <f>ROUND(I168*H168,2)</f>
        <v>0</v>
      </c>
      <c r="K168" s="253" t="s">
        <v>166</v>
      </c>
      <c r="L168" s="44"/>
      <c r="M168" s="258" t="s">
        <v>1</v>
      </c>
      <c r="N168" s="259" t="s">
        <v>40</v>
      </c>
      <c r="O168" s="94"/>
      <c r="P168" s="260">
        <f>O168*H168</f>
        <v>0</v>
      </c>
      <c r="Q168" s="260">
        <v>0</v>
      </c>
      <c r="R168" s="260">
        <f>Q168*H168</f>
        <v>0</v>
      </c>
      <c r="S168" s="260">
        <v>0</v>
      </c>
      <c r="T168" s="261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62" t="s">
        <v>167</v>
      </c>
      <c r="AT168" s="262" t="s">
        <v>162</v>
      </c>
      <c r="AU168" s="262" t="s">
        <v>84</v>
      </c>
      <c r="AY168" s="18" t="s">
        <v>160</v>
      </c>
      <c r="BE168" s="154">
        <f>IF(N168="základní",J168,0)</f>
        <v>0</v>
      </c>
      <c r="BF168" s="154">
        <f>IF(N168="snížená",J168,0)</f>
        <v>0</v>
      </c>
      <c r="BG168" s="154">
        <f>IF(N168="zákl. přenesená",J168,0)</f>
        <v>0</v>
      </c>
      <c r="BH168" s="154">
        <f>IF(N168="sníž. přenesená",J168,0)</f>
        <v>0</v>
      </c>
      <c r="BI168" s="154">
        <f>IF(N168="nulová",J168,0)</f>
        <v>0</v>
      </c>
      <c r="BJ168" s="18" t="s">
        <v>82</v>
      </c>
      <c r="BK168" s="154">
        <f>ROUND(I168*H168,2)</f>
        <v>0</v>
      </c>
      <c r="BL168" s="18" t="s">
        <v>167</v>
      </c>
      <c r="BM168" s="262" t="s">
        <v>925</v>
      </c>
    </row>
    <row r="169" s="14" customFormat="1">
      <c r="A169" s="14"/>
      <c r="B169" s="274"/>
      <c r="C169" s="275"/>
      <c r="D169" s="265" t="s">
        <v>169</v>
      </c>
      <c r="E169" s="276" t="s">
        <v>1</v>
      </c>
      <c r="F169" s="277" t="s">
        <v>926</v>
      </c>
      <c r="G169" s="275"/>
      <c r="H169" s="278">
        <v>6.6970000000000001</v>
      </c>
      <c r="I169" s="279"/>
      <c r="J169" s="275"/>
      <c r="K169" s="275"/>
      <c r="L169" s="280"/>
      <c r="M169" s="281"/>
      <c r="N169" s="282"/>
      <c r="O169" s="282"/>
      <c r="P169" s="282"/>
      <c r="Q169" s="282"/>
      <c r="R169" s="282"/>
      <c r="S169" s="282"/>
      <c r="T169" s="28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84" t="s">
        <v>169</v>
      </c>
      <c r="AU169" s="284" t="s">
        <v>84</v>
      </c>
      <c r="AV169" s="14" t="s">
        <v>84</v>
      </c>
      <c r="AW169" s="14" t="s">
        <v>30</v>
      </c>
      <c r="AX169" s="14" t="s">
        <v>75</v>
      </c>
      <c r="AY169" s="284" t="s">
        <v>160</v>
      </c>
    </row>
    <row r="170" s="15" customFormat="1">
      <c r="A170" s="15"/>
      <c r="B170" s="285"/>
      <c r="C170" s="286"/>
      <c r="D170" s="265" t="s">
        <v>169</v>
      </c>
      <c r="E170" s="287" t="s">
        <v>1</v>
      </c>
      <c r="F170" s="288" t="s">
        <v>172</v>
      </c>
      <c r="G170" s="286"/>
      <c r="H170" s="289">
        <v>6.6970000000000001</v>
      </c>
      <c r="I170" s="290"/>
      <c r="J170" s="286"/>
      <c r="K170" s="286"/>
      <c r="L170" s="291"/>
      <c r="M170" s="292"/>
      <c r="N170" s="293"/>
      <c r="O170" s="293"/>
      <c r="P170" s="293"/>
      <c r="Q170" s="293"/>
      <c r="R170" s="293"/>
      <c r="S170" s="293"/>
      <c r="T170" s="294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95" t="s">
        <v>169</v>
      </c>
      <c r="AU170" s="295" t="s">
        <v>84</v>
      </c>
      <c r="AV170" s="15" t="s">
        <v>167</v>
      </c>
      <c r="AW170" s="15" t="s">
        <v>30</v>
      </c>
      <c r="AX170" s="15" t="s">
        <v>82</v>
      </c>
      <c r="AY170" s="295" t="s">
        <v>160</v>
      </c>
    </row>
    <row r="171" s="2" customFormat="1" ht="37.8" customHeight="1">
      <c r="A171" s="41"/>
      <c r="B171" s="42"/>
      <c r="C171" s="251" t="s">
        <v>226</v>
      </c>
      <c r="D171" s="251" t="s">
        <v>162</v>
      </c>
      <c r="E171" s="252" t="s">
        <v>258</v>
      </c>
      <c r="F171" s="253" t="s">
        <v>259</v>
      </c>
      <c r="G171" s="254" t="s">
        <v>260</v>
      </c>
      <c r="H171" s="255">
        <v>6.3520000000000003</v>
      </c>
      <c r="I171" s="256"/>
      <c r="J171" s="257">
        <f>ROUND(I171*H171,2)</f>
        <v>0</v>
      </c>
      <c r="K171" s="253" t="s">
        <v>166</v>
      </c>
      <c r="L171" s="44"/>
      <c r="M171" s="258" t="s">
        <v>1</v>
      </c>
      <c r="N171" s="259" t="s">
        <v>40</v>
      </c>
      <c r="O171" s="94"/>
      <c r="P171" s="260">
        <f>O171*H171</f>
        <v>0</v>
      </c>
      <c r="Q171" s="260">
        <v>0</v>
      </c>
      <c r="R171" s="260">
        <f>Q171*H171</f>
        <v>0</v>
      </c>
      <c r="S171" s="260">
        <v>0</v>
      </c>
      <c r="T171" s="261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62" t="s">
        <v>167</v>
      </c>
      <c r="AT171" s="262" t="s">
        <v>162</v>
      </c>
      <c r="AU171" s="262" t="s">
        <v>84</v>
      </c>
      <c r="AY171" s="18" t="s">
        <v>160</v>
      </c>
      <c r="BE171" s="154">
        <f>IF(N171="základní",J171,0)</f>
        <v>0</v>
      </c>
      <c r="BF171" s="154">
        <f>IF(N171="snížená",J171,0)</f>
        <v>0</v>
      </c>
      <c r="BG171" s="154">
        <f>IF(N171="zákl. přenesená",J171,0)</f>
        <v>0</v>
      </c>
      <c r="BH171" s="154">
        <f>IF(N171="sníž. přenesená",J171,0)</f>
        <v>0</v>
      </c>
      <c r="BI171" s="154">
        <f>IF(N171="nulová",J171,0)</f>
        <v>0</v>
      </c>
      <c r="BJ171" s="18" t="s">
        <v>82</v>
      </c>
      <c r="BK171" s="154">
        <f>ROUND(I171*H171,2)</f>
        <v>0</v>
      </c>
      <c r="BL171" s="18" t="s">
        <v>167</v>
      </c>
      <c r="BM171" s="262" t="s">
        <v>927</v>
      </c>
    </row>
    <row r="172" s="13" customFormat="1">
      <c r="A172" s="13"/>
      <c r="B172" s="263"/>
      <c r="C172" s="264"/>
      <c r="D172" s="265" t="s">
        <v>169</v>
      </c>
      <c r="E172" s="266" t="s">
        <v>1</v>
      </c>
      <c r="F172" s="267" t="s">
        <v>249</v>
      </c>
      <c r="G172" s="264"/>
      <c r="H172" s="266" t="s">
        <v>1</v>
      </c>
      <c r="I172" s="268"/>
      <c r="J172" s="264"/>
      <c r="K172" s="264"/>
      <c r="L172" s="269"/>
      <c r="M172" s="270"/>
      <c r="N172" s="271"/>
      <c r="O172" s="271"/>
      <c r="P172" s="271"/>
      <c r="Q172" s="271"/>
      <c r="R172" s="271"/>
      <c r="S172" s="271"/>
      <c r="T172" s="27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73" t="s">
        <v>169</v>
      </c>
      <c r="AU172" s="273" t="s">
        <v>84</v>
      </c>
      <c r="AV172" s="13" t="s">
        <v>82</v>
      </c>
      <c r="AW172" s="13" t="s">
        <v>30</v>
      </c>
      <c r="AX172" s="13" t="s">
        <v>75</v>
      </c>
      <c r="AY172" s="273" t="s">
        <v>160</v>
      </c>
    </row>
    <row r="173" s="14" customFormat="1">
      <c r="A173" s="14"/>
      <c r="B173" s="274"/>
      <c r="C173" s="275"/>
      <c r="D173" s="265" t="s">
        <v>169</v>
      </c>
      <c r="E173" s="276" t="s">
        <v>1</v>
      </c>
      <c r="F173" s="277" t="s">
        <v>923</v>
      </c>
      <c r="G173" s="275"/>
      <c r="H173" s="278">
        <v>9.8729999999999993</v>
      </c>
      <c r="I173" s="279"/>
      <c r="J173" s="275"/>
      <c r="K173" s="275"/>
      <c r="L173" s="280"/>
      <c r="M173" s="281"/>
      <c r="N173" s="282"/>
      <c r="O173" s="282"/>
      <c r="P173" s="282"/>
      <c r="Q173" s="282"/>
      <c r="R173" s="282"/>
      <c r="S173" s="282"/>
      <c r="T173" s="283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84" t="s">
        <v>169</v>
      </c>
      <c r="AU173" s="284" t="s">
        <v>84</v>
      </c>
      <c r="AV173" s="14" t="s">
        <v>84</v>
      </c>
      <c r="AW173" s="14" t="s">
        <v>30</v>
      </c>
      <c r="AX173" s="14" t="s">
        <v>75</v>
      </c>
      <c r="AY173" s="284" t="s">
        <v>160</v>
      </c>
    </row>
    <row r="174" s="14" customFormat="1">
      <c r="A174" s="14"/>
      <c r="B174" s="274"/>
      <c r="C174" s="275"/>
      <c r="D174" s="265" t="s">
        <v>169</v>
      </c>
      <c r="E174" s="276" t="s">
        <v>1</v>
      </c>
      <c r="F174" s="277" t="s">
        <v>924</v>
      </c>
      <c r="G174" s="275"/>
      <c r="H174" s="278">
        <v>-6.6970000000000001</v>
      </c>
      <c r="I174" s="279"/>
      <c r="J174" s="275"/>
      <c r="K174" s="275"/>
      <c r="L174" s="280"/>
      <c r="M174" s="281"/>
      <c r="N174" s="282"/>
      <c r="O174" s="282"/>
      <c r="P174" s="282"/>
      <c r="Q174" s="282"/>
      <c r="R174" s="282"/>
      <c r="S174" s="282"/>
      <c r="T174" s="28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84" t="s">
        <v>169</v>
      </c>
      <c r="AU174" s="284" t="s">
        <v>84</v>
      </c>
      <c r="AV174" s="14" t="s">
        <v>84</v>
      </c>
      <c r="AW174" s="14" t="s">
        <v>30</v>
      </c>
      <c r="AX174" s="14" t="s">
        <v>75</v>
      </c>
      <c r="AY174" s="284" t="s">
        <v>160</v>
      </c>
    </row>
    <row r="175" s="15" customFormat="1">
      <c r="A175" s="15"/>
      <c r="B175" s="285"/>
      <c r="C175" s="286"/>
      <c r="D175" s="265" t="s">
        <v>169</v>
      </c>
      <c r="E175" s="287" t="s">
        <v>1</v>
      </c>
      <c r="F175" s="288" t="s">
        <v>172</v>
      </c>
      <c r="G175" s="286"/>
      <c r="H175" s="289">
        <v>3.1759999999999993</v>
      </c>
      <c r="I175" s="290"/>
      <c r="J175" s="286"/>
      <c r="K175" s="286"/>
      <c r="L175" s="291"/>
      <c r="M175" s="292"/>
      <c r="N175" s="293"/>
      <c r="O175" s="293"/>
      <c r="P175" s="293"/>
      <c r="Q175" s="293"/>
      <c r="R175" s="293"/>
      <c r="S175" s="293"/>
      <c r="T175" s="294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95" t="s">
        <v>169</v>
      </c>
      <c r="AU175" s="295" t="s">
        <v>84</v>
      </c>
      <c r="AV175" s="15" t="s">
        <v>167</v>
      </c>
      <c r="AW175" s="15" t="s">
        <v>30</v>
      </c>
      <c r="AX175" s="15" t="s">
        <v>82</v>
      </c>
      <c r="AY175" s="295" t="s">
        <v>160</v>
      </c>
    </row>
    <row r="176" s="14" customFormat="1">
      <c r="A176" s="14"/>
      <c r="B176" s="274"/>
      <c r="C176" s="275"/>
      <c r="D176" s="265" t="s">
        <v>169</v>
      </c>
      <c r="E176" s="275"/>
      <c r="F176" s="277" t="s">
        <v>928</v>
      </c>
      <c r="G176" s="275"/>
      <c r="H176" s="278">
        <v>6.3520000000000003</v>
      </c>
      <c r="I176" s="279"/>
      <c r="J176" s="275"/>
      <c r="K176" s="275"/>
      <c r="L176" s="280"/>
      <c r="M176" s="281"/>
      <c r="N176" s="282"/>
      <c r="O176" s="282"/>
      <c r="P176" s="282"/>
      <c r="Q176" s="282"/>
      <c r="R176" s="282"/>
      <c r="S176" s="282"/>
      <c r="T176" s="28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84" t="s">
        <v>169</v>
      </c>
      <c r="AU176" s="284" t="s">
        <v>84</v>
      </c>
      <c r="AV176" s="14" t="s">
        <v>84</v>
      </c>
      <c r="AW176" s="14" t="s">
        <v>4</v>
      </c>
      <c r="AX176" s="14" t="s">
        <v>82</v>
      </c>
      <c r="AY176" s="284" t="s">
        <v>160</v>
      </c>
    </row>
    <row r="177" s="2" customFormat="1" ht="37.8" customHeight="1">
      <c r="A177" s="41"/>
      <c r="B177" s="42"/>
      <c r="C177" s="251" t="s">
        <v>235</v>
      </c>
      <c r="D177" s="251" t="s">
        <v>162</v>
      </c>
      <c r="E177" s="252" t="s">
        <v>263</v>
      </c>
      <c r="F177" s="253" t="s">
        <v>264</v>
      </c>
      <c r="G177" s="254" t="s">
        <v>203</v>
      </c>
      <c r="H177" s="255">
        <v>6.6970000000000001</v>
      </c>
      <c r="I177" s="256"/>
      <c r="J177" s="257">
        <f>ROUND(I177*H177,2)</f>
        <v>0</v>
      </c>
      <c r="K177" s="253" t="s">
        <v>166</v>
      </c>
      <c r="L177" s="44"/>
      <c r="M177" s="258" t="s">
        <v>1</v>
      </c>
      <c r="N177" s="259" t="s">
        <v>40</v>
      </c>
      <c r="O177" s="94"/>
      <c r="P177" s="260">
        <f>O177*H177</f>
        <v>0</v>
      </c>
      <c r="Q177" s="260">
        <v>0</v>
      </c>
      <c r="R177" s="260">
        <f>Q177*H177</f>
        <v>0</v>
      </c>
      <c r="S177" s="260">
        <v>0</v>
      </c>
      <c r="T177" s="261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62" t="s">
        <v>167</v>
      </c>
      <c r="AT177" s="262" t="s">
        <v>162</v>
      </c>
      <c r="AU177" s="262" t="s">
        <v>84</v>
      </c>
      <c r="AY177" s="18" t="s">
        <v>160</v>
      </c>
      <c r="BE177" s="154">
        <f>IF(N177="základní",J177,0)</f>
        <v>0</v>
      </c>
      <c r="BF177" s="154">
        <f>IF(N177="snížená",J177,0)</f>
        <v>0</v>
      </c>
      <c r="BG177" s="154">
        <f>IF(N177="zákl. přenesená",J177,0)</f>
        <v>0</v>
      </c>
      <c r="BH177" s="154">
        <f>IF(N177="sníž. přenesená",J177,0)</f>
        <v>0</v>
      </c>
      <c r="BI177" s="154">
        <f>IF(N177="nulová",J177,0)</f>
        <v>0</v>
      </c>
      <c r="BJ177" s="18" t="s">
        <v>82</v>
      </c>
      <c r="BK177" s="154">
        <f>ROUND(I177*H177,2)</f>
        <v>0</v>
      </c>
      <c r="BL177" s="18" t="s">
        <v>167</v>
      </c>
      <c r="BM177" s="262" t="s">
        <v>929</v>
      </c>
    </row>
    <row r="178" s="14" customFormat="1">
      <c r="A178" s="14"/>
      <c r="B178" s="274"/>
      <c r="C178" s="275"/>
      <c r="D178" s="265" t="s">
        <v>169</v>
      </c>
      <c r="E178" s="276" t="s">
        <v>1</v>
      </c>
      <c r="F178" s="277" t="s">
        <v>930</v>
      </c>
      <c r="G178" s="275"/>
      <c r="H178" s="278">
        <v>6.6970000000000001</v>
      </c>
      <c r="I178" s="279"/>
      <c r="J178" s="275"/>
      <c r="K178" s="275"/>
      <c r="L178" s="280"/>
      <c r="M178" s="281"/>
      <c r="N178" s="282"/>
      <c r="O178" s="282"/>
      <c r="P178" s="282"/>
      <c r="Q178" s="282"/>
      <c r="R178" s="282"/>
      <c r="S178" s="282"/>
      <c r="T178" s="28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84" t="s">
        <v>169</v>
      </c>
      <c r="AU178" s="284" t="s">
        <v>84</v>
      </c>
      <c r="AV178" s="14" t="s">
        <v>84</v>
      </c>
      <c r="AW178" s="14" t="s">
        <v>30</v>
      </c>
      <c r="AX178" s="14" t="s">
        <v>75</v>
      </c>
      <c r="AY178" s="284" t="s">
        <v>160</v>
      </c>
    </row>
    <row r="179" s="15" customFormat="1">
      <c r="A179" s="15"/>
      <c r="B179" s="285"/>
      <c r="C179" s="286"/>
      <c r="D179" s="265" t="s">
        <v>169</v>
      </c>
      <c r="E179" s="287" t="s">
        <v>1</v>
      </c>
      <c r="F179" s="288" t="s">
        <v>172</v>
      </c>
      <c r="G179" s="286"/>
      <c r="H179" s="289">
        <v>6.6970000000000001</v>
      </c>
      <c r="I179" s="290"/>
      <c r="J179" s="286"/>
      <c r="K179" s="286"/>
      <c r="L179" s="291"/>
      <c r="M179" s="292"/>
      <c r="N179" s="293"/>
      <c r="O179" s="293"/>
      <c r="P179" s="293"/>
      <c r="Q179" s="293"/>
      <c r="R179" s="293"/>
      <c r="S179" s="293"/>
      <c r="T179" s="294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95" t="s">
        <v>169</v>
      </c>
      <c r="AU179" s="295" t="s">
        <v>84</v>
      </c>
      <c r="AV179" s="15" t="s">
        <v>167</v>
      </c>
      <c r="AW179" s="15" t="s">
        <v>30</v>
      </c>
      <c r="AX179" s="15" t="s">
        <v>82</v>
      </c>
      <c r="AY179" s="295" t="s">
        <v>160</v>
      </c>
    </row>
    <row r="180" s="2" customFormat="1" ht="37.8" customHeight="1">
      <c r="A180" s="41"/>
      <c r="B180" s="42"/>
      <c r="C180" s="251" t="s">
        <v>239</v>
      </c>
      <c r="D180" s="251" t="s">
        <v>162</v>
      </c>
      <c r="E180" s="252" t="s">
        <v>268</v>
      </c>
      <c r="F180" s="253" t="s">
        <v>269</v>
      </c>
      <c r="G180" s="254" t="s">
        <v>203</v>
      </c>
      <c r="H180" s="255">
        <v>6.6970000000000001</v>
      </c>
      <c r="I180" s="256"/>
      <c r="J180" s="257">
        <f>ROUND(I180*H180,2)</f>
        <v>0</v>
      </c>
      <c r="K180" s="253" t="s">
        <v>166</v>
      </c>
      <c r="L180" s="44"/>
      <c r="M180" s="258" t="s">
        <v>1</v>
      </c>
      <c r="N180" s="259" t="s">
        <v>40</v>
      </c>
      <c r="O180" s="94"/>
      <c r="P180" s="260">
        <f>O180*H180</f>
        <v>0</v>
      </c>
      <c r="Q180" s="260">
        <v>0</v>
      </c>
      <c r="R180" s="260">
        <f>Q180*H180</f>
        <v>0</v>
      </c>
      <c r="S180" s="260">
        <v>0</v>
      </c>
      <c r="T180" s="261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62" t="s">
        <v>167</v>
      </c>
      <c r="AT180" s="262" t="s">
        <v>162</v>
      </c>
      <c r="AU180" s="262" t="s">
        <v>84</v>
      </c>
      <c r="AY180" s="18" t="s">
        <v>160</v>
      </c>
      <c r="BE180" s="154">
        <f>IF(N180="základní",J180,0)</f>
        <v>0</v>
      </c>
      <c r="BF180" s="154">
        <f>IF(N180="snížená",J180,0)</f>
        <v>0</v>
      </c>
      <c r="BG180" s="154">
        <f>IF(N180="zákl. přenesená",J180,0)</f>
        <v>0</v>
      </c>
      <c r="BH180" s="154">
        <f>IF(N180="sníž. přenesená",J180,0)</f>
        <v>0</v>
      </c>
      <c r="BI180" s="154">
        <f>IF(N180="nulová",J180,0)</f>
        <v>0</v>
      </c>
      <c r="BJ180" s="18" t="s">
        <v>82</v>
      </c>
      <c r="BK180" s="154">
        <f>ROUND(I180*H180,2)</f>
        <v>0</v>
      </c>
      <c r="BL180" s="18" t="s">
        <v>167</v>
      </c>
      <c r="BM180" s="262" t="s">
        <v>931</v>
      </c>
    </row>
    <row r="181" s="13" customFormat="1">
      <c r="A181" s="13"/>
      <c r="B181" s="263"/>
      <c r="C181" s="264"/>
      <c r="D181" s="265" t="s">
        <v>169</v>
      </c>
      <c r="E181" s="266" t="s">
        <v>1</v>
      </c>
      <c r="F181" s="267" t="s">
        <v>271</v>
      </c>
      <c r="G181" s="264"/>
      <c r="H181" s="266" t="s">
        <v>1</v>
      </c>
      <c r="I181" s="268"/>
      <c r="J181" s="264"/>
      <c r="K181" s="264"/>
      <c r="L181" s="269"/>
      <c r="M181" s="270"/>
      <c r="N181" s="271"/>
      <c r="O181" s="271"/>
      <c r="P181" s="271"/>
      <c r="Q181" s="271"/>
      <c r="R181" s="271"/>
      <c r="S181" s="271"/>
      <c r="T181" s="27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73" t="s">
        <v>169</v>
      </c>
      <c r="AU181" s="273" t="s">
        <v>84</v>
      </c>
      <c r="AV181" s="13" t="s">
        <v>82</v>
      </c>
      <c r="AW181" s="13" t="s">
        <v>30</v>
      </c>
      <c r="AX181" s="13" t="s">
        <v>75</v>
      </c>
      <c r="AY181" s="273" t="s">
        <v>160</v>
      </c>
    </row>
    <row r="182" s="14" customFormat="1">
      <c r="A182" s="14"/>
      <c r="B182" s="274"/>
      <c r="C182" s="275"/>
      <c r="D182" s="265" t="s">
        <v>169</v>
      </c>
      <c r="E182" s="276" t="s">
        <v>1</v>
      </c>
      <c r="F182" s="277" t="s">
        <v>910</v>
      </c>
      <c r="G182" s="275"/>
      <c r="H182" s="278">
        <v>3.7280000000000002</v>
      </c>
      <c r="I182" s="279"/>
      <c r="J182" s="275"/>
      <c r="K182" s="275"/>
      <c r="L182" s="280"/>
      <c r="M182" s="281"/>
      <c r="N182" s="282"/>
      <c r="O182" s="282"/>
      <c r="P182" s="282"/>
      <c r="Q182" s="282"/>
      <c r="R182" s="282"/>
      <c r="S182" s="282"/>
      <c r="T182" s="28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84" t="s">
        <v>169</v>
      </c>
      <c r="AU182" s="284" t="s">
        <v>84</v>
      </c>
      <c r="AV182" s="14" t="s">
        <v>84</v>
      </c>
      <c r="AW182" s="14" t="s">
        <v>30</v>
      </c>
      <c r="AX182" s="14" t="s">
        <v>75</v>
      </c>
      <c r="AY182" s="284" t="s">
        <v>160</v>
      </c>
    </row>
    <row r="183" s="14" customFormat="1">
      <c r="A183" s="14"/>
      <c r="B183" s="274"/>
      <c r="C183" s="275"/>
      <c r="D183" s="265" t="s">
        <v>169</v>
      </c>
      <c r="E183" s="276" t="s">
        <v>1</v>
      </c>
      <c r="F183" s="277" t="s">
        <v>911</v>
      </c>
      <c r="G183" s="275"/>
      <c r="H183" s="278">
        <v>8</v>
      </c>
      <c r="I183" s="279"/>
      <c r="J183" s="275"/>
      <c r="K183" s="275"/>
      <c r="L183" s="280"/>
      <c r="M183" s="281"/>
      <c r="N183" s="282"/>
      <c r="O183" s="282"/>
      <c r="P183" s="282"/>
      <c r="Q183" s="282"/>
      <c r="R183" s="282"/>
      <c r="S183" s="282"/>
      <c r="T183" s="28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84" t="s">
        <v>169</v>
      </c>
      <c r="AU183" s="284" t="s">
        <v>84</v>
      </c>
      <c r="AV183" s="14" t="s">
        <v>84</v>
      </c>
      <c r="AW183" s="14" t="s">
        <v>30</v>
      </c>
      <c r="AX183" s="14" t="s">
        <v>75</v>
      </c>
      <c r="AY183" s="284" t="s">
        <v>160</v>
      </c>
    </row>
    <row r="184" s="16" customFormat="1">
      <c r="A184" s="16"/>
      <c r="B184" s="296"/>
      <c r="C184" s="297"/>
      <c r="D184" s="265" t="s">
        <v>169</v>
      </c>
      <c r="E184" s="298" t="s">
        <v>1</v>
      </c>
      <c r="F184" s="299" t="s">
        <v>208</v>
      </c>
      <c r="G184" s="297"/>
      <c r="H184" s="300">
        <v>11.728</v>
      </c>
      <c r="I184" s="301"/>
      <c r="J184" s="297"/>
      <c r="K184" s="297"/>
      <c r="L184" s="302"/>
      <c r="M184" s="303"/>
      <c r="N184" s="304"/>
      <c r="O184" s="304"/>
      <c r="P184" s="304"/>
      <c r="Q184" s="304"/>
      <c r="R184" s="304"/>
      <c r="S184" s="304"/>
      <c r="T184" s="305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T184" s="306" t="s">
        <v>169</v>
      </c>
      <c r="AU184" s="306" t="s">
        <v>84</v>
      </c>
      <c r="AV184" s="16" t="s">
        <v>178</v>
      </c>
      <c r="AW184" s="16" t="s">
        <v>30</v>
      </c>
      <c r="AX184" s="16" t="s">
        <v>75</v>
      </c>
      <c r="AY184" s="306" t="s">
        <v>160</v>
      </c>
    </row>
    <row r="185" s="14" customFormat="1">
      <c r="A185" s="14"/>
      <c r="B185" s="274"/>
      <c r="C185" s="275"/>
      <c r="D185" s="265" t="s">
        <v>169</v>
      </c>
      <c r="E185" s="276" t="s">
        <v>1</v>
      </c>
      <c r="F185" s="277" t="s">
        <v>912</v>
      </c>
      <c r="G185" s="275"/>
      <c r="H185" s="278">
        <v>-0.85499999999999998</v>
      </c>
      <c r="I185" s="279"/>
      <c r="J185" s="275"/>
      <c r="K185" s="275"/>
      <c r="L185" s="280"/>
      <c r="M185" s="281"/>
      <c r="N185" s="282"/>
      <c r="O185" s="282"/>
      <c r="P185" s="282"/>
      <c r="Q185" s="282"/>
      <c r="R185" s="282"/>
      <c r="S185" s="282"/>
      <c r="T185" s="283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84" t="s">
        <v>169</v>
      </c>
      <c r="AU185" s="284" t="s">
        <v>84</v>
      </c>
      <c r="AV185" s="14" t="s">
        <v>84</v>
      </c>
      <c r="AW185" s="14" t="s">
        <v>30</v>
      </c>
      <c r="AX185" s="14" t="s">
        <v>75</v>
      </c>
      <c r="AY185" s="284" t="s">
        <v>160</v>
      </c>
    </row>
    <row r="186" s="14" customFormat="1">
      <c r="A186" s="14"/>
      <c r="B186" s="274"/>
      <c r="C186" s="275"/>
      <c r="D186" s="265" t="s">
        <v>169</v>
      </c>
      <c r="E186" s="276" t="s">
        <v>1</v>
      </c>
      <c r="F186" s="277" t="s">
        <v>913</v>
      </c>
      <c r="G186" s="275"/>
      <c r="H186" s="278">
        <v>-1</v>
      </c>
      <c r="I186" s="279"/>
      <c r="J186" s="275"/>
      <c r="K186" s="275"/>
      <c r="L186" s="280"/>
      <c r="M186" s="281"/>
      <c r="N186" s="282"/>
      <c r="O186" s="282"/>
      <c r="P186" s="282"/>
      <c r="Q186" s="282"/>
      <c r="R186" s="282"/>
      <c r="S186" s="282"/>
      <c r="T186" s="28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84" t="s">
        <v>169</v>
      </c>
      <c r="AU186" s="284" t="s">
        <v>84</v>
      </c>
      <c r="AV186" s="14" t="s">
        <v>84</v>
      </c>
      <c r="AW186" s="14" t="s">
        <v>30</v>
      </c>
      <c r="AX186" s="14" t="s">
        <v>75</v>
      </c>
      <c r="AY186" s="284" t="s">
        <v>160</v>
      </c>
    </row>
    <row r="187" s="16" customFormat="1">
      <c r="A187" s="16"/>
      <c r="B187" s="296"/>
      <c r="C187" s="297"/>
      <c r="D187" s="265" t="s">
        <v>169</v>
      </c>
      <c r="E187" s="298" t="s">
        <v>1</v>
      </c>
      <c r="F187" s="299" t="s">
        <v>208</v>
      </c>
      <c r="G187" s="297"/>
      <c r="H187" s="300">
        <v>-1.855</v>
      </c>
      <c r="I187" s="301"/>
      <c r="J187" s="297"/>
      <c r="K187" s="297"/>
      <c r="L187" s="302"/>
      <c r="M187" s="303"/>
      <c r="N187" s="304"/>
      <c r="O187" s="304"/>
      <c r="P187" s="304"/>
      <c r="Q187" s="304"/>
      <c r="R187" s="304"/>
      <c r="S187" s="304"/>
      <c r="T187" s="305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T187" s="306" t="s">
        <v>169</v>
      </c>
      <c r="AU187" s="306" t="s">
        <v>84</v>
      </c>
      <c r="AV187" s="16" t="s">
        <v>178</v>
      </c>
      <c r="AW187" s="16" t="s">
        <v>30</v>
      </c>
      <c r="AX187" s="16" t="s">
        <v>75</v>
      </c>
      <c r="AY187" s="306" t="s">
        <v>160</v>
      </c>
    </row>
    <row r="188" s="13" customFormat="1">
      <c r="A188" s="13"/>
      <c r="B188" s="263"/>
      <c r="C188" s="264"/>
      <c r="D188" s="265" t="s">
        <v>169</v>
      </c>
      <c r="E188" s="266" t="s">
        <v>1</v>
      </c>
      <c r="F188" s="267" t="s">
        <v>272</v>
      </c>
      <c r="G188" s="264"/>
      <c r="H188" s="266" t="s">
        <v>1</v>
      </c>
      <c r="I188" s="268"/>
      <c r="J188" s="264"/>
      <c r="K188" s="264"/>
      <c r="L188" s="269"/>
      <c r="M188" s="270"/>
      <c r="N188" s="271"/>
      <c r="O188" s="271"/>
      <c r="P188" s="271"/>
      <c r="Q188" s="271"/>
      <c r="R188" s="271"/>
      <c r="S188" s="271"/>
      <c r="T188" s="27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73" t="s">
        <v>169</v>
      </c>
      <c r="AU188" s="273" t="s">
        <v>84</v>
      </c>
      <c r="AV188" s="13" t="s">
        <v>82</v>
      </c>
      <c r="AW188" s="13" t="s">
        <v>30</v>
      </c>
      <c r="AX188" s="13" t="s">
        <v>75</v>
      </c>
      <c r="AY188" s="273" t="s">
        <v>160</v>
      </c>
    </row>
    <row r="189" s="14" customFormat="1">
      <c r="A189" s="14"/>
      <c r="B189" s="274"/>
      <c r="C189" s="275"/>
      <c r="D189" s="265" t="s">
        <v>169</v>
      </c>
      <c r="E189" s="276" t="s">
        <v>1</v>
      </c>
      <c r="F189" s="277" t="s">
        <v>932</v>
      </c>
      <c r="G189" s="275"/>
      <c r="H189" s="278">
        <v>-0.17100000000000001</v>
      </c>
      <c r="I189" s="279"/>
      <c r="J189" s="275"/>
      <c r="K189" s="275"/>
      <c r="L189" s="280"/>
      <c r="M189" s="281"/>
      <c r="N189" s="282"/>
      <c r="O189" s="282"/>
      <c r="P189" s="282"/>
      <c r="Q189" s="282"/>
      <c r="R189" s="282"/>
      <c r="S189" s="282"/>
      <c r="T189" s="283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84" t="s">
        <v>169</v>
      </c>
      <c r="AU189" s="284" t="s">
        <v>84</v>
      </c>
      <c r="AV189" s="14" t="s">
        <v>84</v>
      </c>
      <c r="AW189" s="14" t="s">
        <v>30</v>
      </c>
      <c r="AX189" s="14" t="s">
        <v>75</v>
      </c>
      <c r="AY189" s="284" t="s">
        <v>160</v>
      </c>
    </row>
    <row r="190" s="14" customFormat="1">
      <c r="A190" s="14"/>
      <c r="B190" s="274"/>
      <c r="C190" s="275"/>
      <c r="D190" s="265" t="s">
        <v>169</v>
      </c>
      <c r="E190" s="276" t="s">
        <v>1</v>
      </c>
      <c r="F190" s="277" t="s">
        <v>933</v>
      </c>
      <c r="G190" s="275"/>
      <c r="H190" s="278">
        <v>-0.22500000000000001</v>
      </c>
      <c r="I190" s="279"/>
      <c r="J190" s="275"/>
      <c r="K190" s="275"/>
      <c r="L190" s="280"/>
      <c r="M190" s="281"/>
      <c r="N190" s="282"/>
      <c r="O190" s="282"/>
      <c r="P190" s="282"/>
      <c r="Q190" s="282"/>
      <c r="R190" s="282"/>
      <c r="S190" s="282"/>
      <c r="T190" s="28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84" t="s">
        <v>169</v>
      </c>
      <c r="AU190" s="284" t="s">
        <v>84</v>
      </c>
      <c r="AV190" s="14" t="s">
        <v>84</v>
      </c>
      <c r="AW190" s="14" t="s">
        <v>30</v>
      </c>
      <c r="AX190" s="14" t="s">
        <v>75</v>
      </c>
      <c r="AY190" s="284" t="s">
        <v>160</v>
      </c>
    </row>
    <row r="191" s="14" customFormat="1">
      <c r="A191" s="14"/>
      <c r="B191" s="274"/>
      <c r="C191" s="275"/>
      <c r="D191" s="265" t="s">
        <v>169</v>
      </c>
      <c r="E191" s="276" t="s">
        <v>1</v>
      </c>
      <c r="F191" s="277" t="s">
        <v>934</v>
      </c>
      <c r="G191" s="275"/>
      <c r="H191" s="278">
        <v>-1.1970000000000001</v>
      </c>
      <c r="I191" s="279"/>
      <c r="J191" s="275"/>
      <c r="K191" s="275"/>
      <c r="L191" s="280"/>
      <c r="M191" s="281"/>
      <c r="N191" s="282"/>
      <c r="O191" s="282"/>
      <c r="P191" s="282"/>
      <c r="Q191" s="282"/>
      <c r="R191" s="282"/>
      <c r="S191" s="282"/>
      <c r="T191" s="28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84" t="s">
        <v>169</v>
      </c>
      <c r="AU191" s="284" t="s">
        <v>84</v>
      </c>
      <c r="AV191" s="14" t="s">
        <v>84</v>
      </c>
      <c r="AW191" s="14" t="s">
        <v>30</v>
      </c>
      <c r="AX191" s="14" t="s">
        <v>75</v>
      </c>
      <c r="AY191" s="284" t="s">
        <v>160</v>
      </c>
    </row>
    <row r="192" s="14" customFormat="1">
      <c r="A192" s="14"/>
      <c r="B192" s="274"/>
      <c r="C192" s="275"/>
      <c r="D192" s="265" t="s">
        <v>169</v>
      </c>
      <c r="E192" s="276" t="s">
        <v>1</v>
      </c>
      <c r="F192" s="277" t="s">
        <v>935</v>
      </c>
      <c r="G192" s="275"/>
      <c r="H192" s="278">
        <v>-1.583</v>
      </c>
      <c r="I192" s="279"/>
      <c r="J192" s="275"/>
      <c r="K192" s="275"/>
      <c r="L192" s="280"/>
      <c r="M192" s="281"/>
      <c r="N192" s="282"/>
      <c r="O192" s="282"/>
      <c r="P192" s="282"/>
      <c r="Q192" s="282"/>
      <c r="R192" s="282"/>
      <c r="S192" s="282"/>
      <c r="T192" s="28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84" t="s">
        <v>169</v>
      </c>
      <c r="AU192" s="284" t="s">
        <v>84</v>
      </c>
      <c r="AV192" s="14" t="s">
        <v>84</v>
      </c>
      <c r="AW192" s="14" t="s">
        <v>30</v>
      </c>
      <c r="AX192" s="14" t="s">
        <v>75</v>
      </c>
      <c r="AY192" s="284" t="s">
        <v>160</v>
      </c>
    </row>
    <row r="193" s="16" customFormat="1">
      <c r="A193" s="16"/>
      <c r="B193" s="296"/>
      <c r="C193" s="297"/>
      <c r="D193" s="265" t="s">
        <v>169</v>
      </c>
      <c r="E193" s="298" t="s">
        <v>1</v>
      </c>
      <c r="F193" s="299" t="s">
        <v>208</v>
      </c>
      <c r="G193" s="297"/>
      <c r="H193" s="300">
        <v>-3.1760000000000002</v>
      </c>
      <c r="I193" s="301"/>
      <c r="J193" s="297"/>
      <c r="K193" s="297"/>
      <c r="L193" s="302"/>
      <c r="M193" s="303"/>
      <c r="N193" s="304"/>
      <c r="O193" s="304"/>
      <c r="P193" s="304"/>
      <c r="Q193" s="304"/>
      <c r="R193" s="304"/>
      <c r="S193" s="304"/>
      <c r="T193" s="305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T193" s="306" t="s">
        <v>169</v>
      </c>
      <c r="AU193" s="306" t="s">
        <v>84</v>
      </c>
      <c r="AV193" s="16" t="s">
        <v>178</v>
      </c>
      <c r="AW193" s="16" t="s">
        <v>30</v>
      </c>
      <c r="AX193" s="16" t="s">
        <v>75</v>
      </c>
      <c r="AY193" s="306" t="s">
        <v>160</v>
      </c>
    </row>
    <row r="194" s="15" customFormat="1">
      <c r="A194" s="15"/>
      <c r="B194" s="285"/>
      <c r="C194" s="286"/>
      <c r="D194" s="265" t="s">
        <v>169</v>
      </c>
      <c r="E194" s="287" t="s">
        <v>1</v>
      </c>
      <c r="F194" s="288" t="s">
        <v>172</v>
      </c>
      <c r="G194" s="286"/>
      <c r="H194" s="289">
        <v>6.697000000000001</v>
      </c>
      <c r="I194" s="290"/>
      <c r="J194" s="286"/>
      <c r="K194" s="286"/>
      <c r="L194" s="291"/>
      <c r="M194" s="292"/>
      <c r="N194" s="293"/>
      <c r="O194" s="293"/>
      <c r="P194" s="293"/>
      <c r="Q194" s="293"/>
      <c r="R194" s="293"/>
      <c r="S194" s="293"/>
      <c r="T194" s="294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95" t="s">
        <v>169</v>
      </c>
      <c r="AU194" s="295" t="s">
        <v>84</v>
      </c>
      <c r="AV194" s="15" t="s">
        <v>167</v>
      </c>
      <c r="AW194" s="15" t="s">
        <v>30</v>
      </c>
      <c r="AX194" s="15" t="s">
        <v>82</v>
      </c>
      <c r="AY194" s="295" t="s">
        <v>160</v>
      </c>
    </row>
    <row r="195" s="2" customFormat="1" ht="62.7" customHeight="1">
      <c r="A195" s="41"/>
      <c r="B195" s="42"/>
      <c r="C195" s="251" t="s">
        <v>245</v>
      </c>
      <c r="D195" s="251" t="s">
        <v>162</v>
      </c>
      <c r="E195" s="252" t="s">
        <v>297</v>
      </c>
      <c r="F195" s="253" t="s">
        <v>298</v>
      </c>
      <c r="G195" s="254" t="s">
        <v>203</v>
      </c>
      <c r="H195" s="255">
        <v>1.1970000000000001</v>
      </c>
      <c r="I195" s="256"/>
      <c r="J195" s="257">
        <f>ROUND(I195*H195,2)</f>
        <v>0</v>
      </c>
      <c r="K195" s="253" t="s">
        <v>166</v>
      </c>
      <c r="L195" s="44"/>
      <c r="M195" s="258" t="s">
        <v>1</v>
      </c>
      <c r="N195" s="259" t="s">
        <v>40</v>
      </c>
      <c r="O195" s="94"/>
      <c r="P195" s="260">
        <f>O195*H195</f>
        <v>0</v>
      </c>
      <c r="Q195" s="260">
        <v>0</v>
      </c>
      <c r="R195" s="260">
        <f>Q195*H195</f>
        <v>0</v>
      </c>
      <c r="S195" s="260">
        <v>0</v>
      </c>
      <c r="T195" s="261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62" t="s">
        <v>167</v>
      </c>
      <c r="AT195" s="262" t="s">
        <v>162</v>
      </c>
      <c r="AU195" s="262" t="s">
        <v>84</v>
      </c>
      <c r="AY195" s="18" t="s">
        <v>160</v>
      </c>
      <c r="BE195" s="154">
        <f>IF(N195="základní",J195,0)</f>
        <v>0</v>
      </c>
      <c r="BF195" s="154">
        <f>IF(N195="snížená",J195,0)</f>
        <v>0</v>
      </c>
      <c r="BG195" s="154">
        <f>IF(N195="zákl. přenesená",J195,0)</f>
        <v>0</v>
      </c>
      <c r="BH195" s="154">
        <f>IF(N195="sníž. přenesená",J195,0)</f>
        <v>0</v>
      </c>
      <c r="BI195" s="154">
        <f>IF(N195="nulová",J195,0)</f>
        <v>0</v>
      </c>
      <c r="BJ195" s="18" t="s">
        <v>82</v>
      </c>
      <c r="BK195" s="154">
        <f>ROUND(I195*H195,2)</f>
        <v>0</v>
      </c>
      <c r="BL195" s="18" t="s">
        <v>167</v>
      </c>
      <c r="BM195" s="262" t="s">
        <v>936</v>
      </c>
    </row>
    <row r="196" s="14" customFormat="1">
      <c r="A196" s="14"/>
      <c r="B196" s="274"/>
      <c r="C196" s="275"/>
      <c r="D196" s="265" t="s">
        <v>169</v>
      </c>
      <c r="E196" s="276" t="s">
        <v>1</v>
      </c>
      <c r="F196" s="277" t="s">
        <v>937</v>
      </c>
      <c r="G196" s="275"/>
      <c r="H196" s="278">
        <v>1.1970000000000001</v>
      </c>
      <c r="I196" s="279"/>
      <c r="J196" s="275"/>
      <c r="K196" s="275"/>
      <c r="L196" s="280"/>
      <c r="M196" s="281"/>
      <c r="N196" s="282"/>
      <c r="O196" s="282"/>
      <c r="P196" s="282"/>
      <c r="Q196" s="282"/>
      <c r="R196" s="282"/>
      <c r="S196" s="282"/>
      <c r="T196" s="28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84" t="s">
        <v>169</v>
      </c>
      <c r="AU196" s="284" t="s">
        <v>84</v>
      </c>
      <c r="AV196" s="14" t="s">
        <v>84</v>
      </c>
      <c r="AW196" s="14" t="s">
        <v>30</v>
      </c>
      <c r="AX196" s="14" t="s">
        <v>75</v>
      </c>
      <c r="AY196" s="284" t="s">
        <v>160</v>
      </c>
    </row>
    <row r="197" s="15" customFormat="1">
      <c r="A197" s="15"/>
      <c r="B197" s="285"/>
      <c r="C197" s="286"/>
      <c r="D197" s="265" t="s">
        <v>169</v>
      </c>
      <c r="E197" s="287" t="s">
        <v>1</v>
      </c>
      <c r="F197" s="288" t="s">
        <v>172</v>
      </c>
      <c r="G197" s="286"/>
      <c r="H197" s="289">
        <v>1.1970000000000001</v>
      </c>
      <c r="I197" s="290"/>
      <c r="J197" s="286"/>
      <c r="K197" s="286"/>
      <c r="L197" s="291"/>
      <c r="M197" s="292"/>
      <c r="N197" s="293"/>
      <c r="O197" s="293"/>
      <c r="P197" s="293"/>
      <c r="Q197" s="293"/>
      <c r="R197" s="293"/>
      <c r="S197" s="293"/>
      <c r="T197" s="294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95" t="s">
        <v>169</v>
      </c>
      <c r="AU197" s="295" t="s">
        <v>84</v>
      </c>
      <c r="AV197" s="15" t="s">
        <v>167</v>
      </c>
      <c r="AW197" s="15" t="s">
        <v>30</v>
      </c>
      <c r="AX197" s="15" t="s">
        <v>82</v>
      </c>
      <c r="AY197" s="295" t="s">
        <v>160</v>
      </c>
    </row>
    <row r="198" s="2" customFormat="1" ht="14.4" customHeight="1">
      <c r="A198" s="41"/>
      <c r="B198" s="42"/>
      <c r="C198" s="307" t="s">
        <v>252</v>
      </c>
      <c r="D198" s="307" t="s">
        <v>291</v>
      </c>
      <c r="E198" s="308" t="s">
        <v>302</v>
      </c>
      <c r="F198" s="309" t="s">
        <v>303</v>
      </c>
      <c r="G198" s="310" t="s">
        <v>260</v>
      </c>
      <c r="H198" s="311">
        <v>2.3940000000000001</v>
      </c>
      <c r="I198" s="312"/>
      <c r="J198" s="313">
        <f>ROUND(I198*H198,2)</f>
        <v>0</v>
      </c>
      <c r="K198" s="309" t="s">
        <v>166</v>
      </c>
      <c r="L198" s="314"/>
      <c r="M198" s="315" t="s">
        <v>1</v>
      </c>
      <c r="N198" s="316" t="s">
        <v>40</v>
      </c>
      <c r="O198" s="94"/>
      <c r="P198" s="260">
        <f>O198*H198</f>
        <v>0</v>
      </c>
      <c r="Q198" s="260">
        <v>0</v>
      </c>
      <c r="R198" s="260">
        <f>Q198*H198</f>
        <v>0</v>
      </c>
      <c r="S198" s="260">
        <v>0</v>
      </c>
      <c r="T198" s="261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62" t="s">
        <v>221</v>
      </c>
      <c r="AT198" s="262" t="s">
        <v>291</v>
      </c>
      <c r="AU198" s="262" t="s">
        <v>84</v>
      </c>
      <c r="AY198" s="18" t="s">
        <v>160</v>
      </c>
      <c r="BE198" s="154">
        <f>IF(N198="základní",J198,0)</f>
        <v>0</v>
      </c>
      <c r="BF198" s="154">
        <f>IF(N198="snížená",J198,0)</f>
        <v>0</v>
      </c>
      <c r="BG198" s="154">
        <f>IF(N198="zákl. přenesená",J198,0)</f>
        <v>0</v>
      </c>
      <c r="BH198" s="154">
        <f>IF(N198="sníž. přenesená",J198,0)</f>
        <v>0</v>
      </c>
      <c r="BI198" s="154">
        <f>IF(N198="nulová",J198,0)</f>
        <v>0</v>
      </c>
      <c r="BJ198" s="18" t="s">
        <v>82</v>
      </c>
      <c r="BK198" s="154">
        <f>ROUND(I198*H198,2)</f>
        <v>0</v>
      </c>
      <c r="BL198" s="18" t="s">
        <v>167</v>
      </c>
      <c r="BM198" s="262" t="s">
        <v>938</v>
      </c>
    </row>
    <row r="199" s="14" customFormat="1">
      <c r="A199" s="14"/>
      <c r="B199" s="274"/>
      <c r="C199" s="275"/>
      <c r="D199" s="265" t="s">
        <v>169</v>
      </c>
      <c r="E199" s="275"/>
      <c r="F199" s="277" t="s">
        <v>939</v>
      </c>
      <c r="G199" s="275"/>
      <c r="H199" s="278">
        <v>2.3940000000000001</v>
      </c>
      <c r="I199" s="279"/>
      <c r="J199" s="275"/>
      <c r="K199" s="275"/>
      <c r="L199" s="280"/>
      <c r="M199" s="281"/>
      <c r="N199" s="282"/>
      <c r="O199" s="282"/>
      <c r="P199" s="282"/>
      <c r="Q199" s="282"/>
      <c r="R199" s="282"/>
      <c r="S199" s="282"/>
      <c r="T199" s="28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84" t="s">
        <v>169</v>
      </c>
      <c r="AU199" s="284" t="s">
        <v>84</v>
      </c>
      <c r="AV199" s="14" t="s">
        <v>84</v>
      </c>
      <c r="AW199" s="14" t="s">
        <v>4</v>
      </c>
      <c r="AX199" s="14" t="s">
        <v>82</v>
      </c>
      <c r="AY199" s="284" t="s">
        <v>160</v>
      </c>
    </row>
    <row r="200" s="2" customFormat="1" ht="37.8" customHeight="1">
      <c r="A200" s="41"/>
      <c r="B200" s="42"/>
      <c r="C200" s="251" t="s">
        <v>257</v>
      </c>
      <c r="D200" s="251" t="s">
        <v>162</v>
      </c>
      <c r="E200" s="252" t="s">
        <v>307</v>
      </c>
      <c r="F200" s="253" t="s">
        <v>308</v>
      </c>
      <c r="G200" s="254" t="s">
        <v>165</v>
      </c>
      <c r="H200" s="255">
        <v>7.4199999999999999</v>
      </c>
      <c r="I200" s="256"/>
      <c r="J200" s="257">
        <f>ROUND(I200*H200,2)</f>
        <v>0</v>
      </c>
      <c r="K200" s="253" t="s">
        <v>166</v>
      </c>
      <c r="L200" s="44"/>
      <c r="M200" s="258" t="s">
        <v>1</v>
      </c>
      <c r="N200" s="259" t="s">
        <v>40</v>
      </c>
      <c r="O200" s="94"/>
      <c r="P200" s="260">
        <f>O200*H200</f>
        <v>0</v>
      </c>
      <c r="Q200" s="260">
        <v>0</v>
      </c>
      <c r="R200" s="260">
        <f>Q200*H200</f>
        <v>0</v>
      </c>
      <c r="S200" s="260">
        <v>0</v>
      </c>
      <c r="T200" s="261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62" t="s">
        <v>167</v>
      </c>
      <c r="AT200" s="262" t="s">
        <v>162</v>
      </c>
      <c r="AU200" s="262" t="s">
        <v>84</v>
      </c>
      <c r="AY200" s="18" t="s">
        <v>160</v>
      </c>
      <c r="BE200" s="154">
        <f>IF(N200="základní",J200,0)</f>
        <v>0</v>
      </c>
      <c r="BF200" s="154">
        <f>IF(N200="snížená",J200,0)</f>
        <v>0</v>
      </c>
      <c r="BG200" s="154">
        <f>IF(N200="zákl. přenesená",J200,0)</f>
        <v>0</v>
      </c>
      <c r="BH200" s="154">
        <f>IF(N200="sníž. přenesená",J200,0)</f>
        <v>0</v>
      </c>
      <c r="BI200" s="154">
        <f>IF(N200="nulová",J200,0)</f>
        <v>0</v>
      </c>
      <c r="BJ200" s="18" t="s">
        <v>82</v>
      </c>
      <c r="BK200" s="154">
        <f>ROUND(I200*H200,2)</f>
        <v>0</v>
      </c>
      <c r="BL200" s="18" t="s">
        <v>167</v>
      </c>
      <c r="BM200" s="262" t="s">
        <v>940</v>
      </c>
    </row>
    <row r="201" s="13" customFormat="1">
      <c r="A201" s="13"/>
      <c r="B201" s="263"/>
      <c r="C201" s="264"/>
      <c r="D201" s="265" t="s">
        <v>169</v>
      </c>
      <c r="E201" s="266" t="s">
        <v>1</v>
      </c>
      <c r="F201" s="267" t="s">
        <v>310</v>
      </c>
      <c r="G201" s="264"/>
      <c r="H201" s="266" t="s">
        <v>1</v>
      </c>
      <c r="I201" s="268"/>
      <c r="J201" s="264"/>
      <c r="K201" s="264"/>
      <c r="L201" s="269"/>
      <c r="M201" s="270"/>
      <c r="N201" s="271"/>
      <c r="O201" s="271"/>
      <c r="P201" s="271"/>
      <c r="Q201" s="271"/>
      <c r="R201" s="271"/>
      <c r="S201" s="271"/>
      <c r="T201" s="27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73" t="s">
        <v>169</v>
      </c>
      <c r="AU201" s="273" t="s">
        <v>84</v>
      </c>
      <c r="AV201" s="13" t="s">
        <v>82</v>
      </c>
      <c r="AW201" s="13" t="s">
        <v>30</v>
      </c>
      <c r="AX201" s="13" t="s">
        <v>75</v>
      </c>
      <c r="AY201" s="273" t="s">
        <v>160</v>
      </c>
    </row>
    <row r="202" s="14" customFormat="1">
      <c r="A202" s="14"/>
      <c r="B202" s="274"/>
      <c r="C202" s="275"/>
      <c r="D202" s="265" t="s">
        <v>169</v>
      </c>
      <c r="E202" s="276" t="s">
        <v>1</v>
      </c>
      <c r="F202" s="277" t="s">
        <v>907</v>
      </c>
      <c r="G202" s="275"/>
      <c r="H202" s="278">
        <v>3.4199999999999999</v>
      </c>
      <c r="I202" s="279"/>
      <c r="J202" s="275"/>
      <c r="K202" s="275"/>
      <c r="L202" s="280"/>
      <c r="M202" s="281"/>
      <c r="N202" s="282"/>
      <c r="O202" s="282"/>
      <c r="P202" s="282"/>
      <c r="Q202" s="282"/>
      <c r="R202" s="282"/>
      <c r="S202" s="282"/>
      <c r="T202" s="28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84" t="s">
        <v>169</v>
      </c>
      <c r="AU202" s="284" t="s">
        <v>84</v>
      </c>
      <c r="AV202" s="14" t="s">
        <v>84</v>
      </c>
      <c r="AW202" s="14" t="s">
        <v>30</v>
      </c>
      <c r="AX202" s="14" t="s">
        <v>75</v>
      </c>
      <c r="AY202" s="284" t="s">
        <v>160</v>
      </c>
    </row>
    <row r="203" s="14" customFormat="1">
      <c r="A203" s="14"/>
      <c r="B203" s="274"/>
      <c r="C203" s="275"/>
      <c r="D203" s="265" t="s">
        <v>169</v>
      </c>
      <c r="E203" s="276" t="s">
        <v>1</v>
      </c>
      <c r="F203" s="277" t="s">
        <v>908</v>
      </c>
      <c r="G203" s="275"/>
      <c r="H203" s="278">
        <v>4</v>
      </c>
      <c r="I203" s="279"/>
      <c r="J203" s="275"/>
      <c r="K203" s="275"/>
      <c r="L203" s="280"/>
      <c r="M203" s="281"/>
      <c r="N203" s="282"/>
      <c r="O203" s="282"/>
      <c r="P203" s="282"/>
      <c r="Q203" s="282"/>
      <c r="R203" s="282"/>
      <c r="S203" s="282"/>
      <c r="T203" s="283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84" t="s">
        <v>169</v>
      </c>
      <c r="AU203" s="284" t="s">
        <v>84</v>
      </c>
      <c r="AV203" s="14" t="s">
        <v>84</v>
      </c>
      <c r="AW203" s="14" t="s">
        <v>30</v>
      </c>
      <c r="AX203" s="14" t="s">
        <v>75</v>
      </c>
      <c r="AY203" s="284" t="s">
        <v>160</v>
      </c>
    </row>
    <row r="204" s="15" customFormat="1">
      <c r="A204" s="15"/>
      <c r="B204" s="285"/>
      <c r="C204" s="286"/>
      <c r="D204" s="265" t="s">
        <v>169</v>
      </c>
      <c r="E204" s="287" t="s">
        <v>1</v>
      </c>
      <c r="F204" s="288" t="s">
        <v>172</v>
      </c>
      <c r="G204" s="286"/>
      <c r="H204" s="289">
        <v>7.4199999999999999</v>
      </c>
      <c r="I204" s="290"/>
      <c r="J204" s="286"/>
      <c r="K204" s="286"/>
      <c r="L204" s="291"/>
      <c r="M204" s="292"/>
      <c r="N204" s="293"/>
      <c r="O204" s="293"/>
      <c r="P204" s="293"/>
      <c r="Q204" s="293"/>
      <c r="R204" s="293"/>
      <c r="S204" s="293"/>
      <c r="T204" s="294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95" t="s">
        <v>169</v>
      </c>
      <c r="AU204" s="295" t="s">
        <v>84</v>
      </c>
      <c r="AV204" s="15" t="s">
        <v>167</v>
      </c>
      <c r="AW204" s="15" t="s">
        <v>30</v>
      </c>
      <c r="AX204" s="15" t="s">
        <v>82</v>
      </c>
      <c r="AY204" s="295" t="s">
        <v>160</v>
      </c>
    </row>
    <row r="205" s="2" customFormat="1" ht="37.8" customHeight="1">
      <c r="A205" s="41"/>
      <c r="B205" s="42"/>
      <c r="C205" s="251" t="s">
        <v>8</v>
      </c>
      <c r="D205" s="251" t="s">
        <v>162</v>
      </c>
      <c r="E205" s="252" t="s">
        <v>313</v>
      </c>
      <c r="F205" s="253" t="s">
        <v>314</v>
      </c>
      <c r="G205" s="254" t="s">
        <v>165</v>
      </c>
      <c r="H205" s="255">
        <v>7.4199999999999999</v>
      </c>
      <c r="I205" s="256"/>
      <c r="J205" s="257">
        <f>ROUND(I205*H205,2)</f>
        <v>0</v>
      </c>
      <c r="K205" s="253" t="s">
        <v>166</v>
      </c>
      <c r="L205" s="44"/>
      <c r="M205" s="258" t="s">
        <v>1</v>
      </c>
      <c r="N205" s="259" t="s">
        <v>40</v>
      </c>
      <c r="O205" s="94"/>
      <c r="P205" s="260">
        <f>O205*H205</f>
        <v>0</v>
      </c>
      <c r="Q205" s="260">
        <v>0</v>
      </c>
      <c r="R205" s="260">
        <f>Q205*H205</f>
        <v>0</v>
      </c>
      <c r="S205" s="260">
        <v>0</v>
      </c>
      <c r="T205" s="261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62" t="s">
        <v>167</v>
      </c>
      <c r="AT205" s="262" t="s">
        <v>162</v>
      </c>
      <c r="AU205" s="262" t="s">
        <v>84</v>
      </c>
      <c r="AY205" s="18" t="s">
        <v>160</v>
      </c>
      <c r="BE205" s="154">
        <f>IF(N205="základní",J205,0)</f>
        <v>0</v>
      </c>
      <c r="BF205" s="154">
        <f>IF(N205="snížená",J205,0)</f>
        <v>0</v>
      </c>
      <c r="BG205" s="154">
        <f>IF(N205="zákl. přenesená",J205,0)</f>
        <v>0</v>
      </c>
      <c r="BH205" s="154">
        <f>IF(N205="sníž. přenesená",J205,0)</f>
        <v>0</v>
      </c>
      <c r="BI205" s="154">
        <f>IF(N205="nulová",J205,0)</f>
        <v>0</v>
      </c>
      <c r="BJ205" s="18" t="s">
        <v>82</v>
      </c>
      <c r="BK205" s="154">
        <f>ROUND(I205*H205,2)</f>
        <v>0</v>
      </c>
      <c r="BL205" s="18" t="s">
        <v>167</v>
      </c>
      <c r="BM205" s="262" t="s">
        <v>941</v>
      </c>
    </row>
    <row r="206" s="13" customFormat="1">
      <c r="A206" s="13"/>
      <c r="B206" s="263"/>
      <c r="C206" s="264"/>
      <c r="D206" s="265" t="s">
        <v>169</v>
      </c>
      <c r="E206" s="266" t="s">
        <v>1</v>
      </c>
      <c r="F206" s="267" t="s">
        <v>310</v>
      </c>
      <c r="G206" s="264"/>
      <c r="H206" s="266" t="s">
        <v>1</v>
      </c>
      <c r="I206" s="268"/>
      <c r="J206" s="264"/>
      <c r="K206" s="264"/>
      <c r="L206" s="269"/>
      <c r="M206" s="270"/>
      <c r="N206" s="271"/>
      <c r="O206" s="271"/>
      <c r="P206" s="271"/>
      <c r="Q206" s="271"/>
      <c r="R206" s="271"/>
      <c r="S206" s="271"/>
      <c r="T206" s="27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73" t="s">
        <v>169</v>
      </c>
      <c r="AU206" s="273" t="s">
        <v>84</v>
      </c>
      <c r="AV206" s="13" t="s">
        <v>82</v>
      </c>
      <c r="AW206" s="13" t="s">
        <v>30</v>
      </c>
      <c r="AX206" s="13" t="s">
        <v>75</v>
      </c>
      <c r="AY206" s="273" t="s">
        <v>160</v>
      </c>
    </row>
    <row r="207" s="14" customFormat="1">
      <c r="A207" s="14"/>
      <c r="B207" s="274"/>
      <c r="C207" s="275"/>
      <c r="D207" s="265" t="s">
        <v>169</v>
      </c>
      <c r="E207" s="276" t="s">
        <v>1</v>
      </c>
      <c r="F207" s="277" t="s">
        <v>907</v>
      </c>
      <c r="G207" s="275"/>
      <c r="H207" s="278">
        <v>3.4199999999999999</v>
      </c>
      <c r="I207" s="279"/>
      <c r="J207" s="275"/>
      <c r="K207" s="275"/>
      <c r="L207" s="280"/>
      <c r="M207" s="281"/>
      <c r="N207" s="282"/>
      <c r="O207" s="282"/>
      <c r="P207" s="282"/>
      <c r="Q207" s="282"/>
      <c r="R207" s="282"/>
      <c r="S207" s="282"/>
      <c r="T207" s="28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84" t="s">
        <v>169</v>
      </c>
      <c r="AU207" s="284" t="s">
        <v>84</v>
      </c>
      <c r="AV207" s="14" t="s">
        <v>84</v>
      </c>
      <c r="AW207" s="14" t="s">
        <v>30</v>
      </c>
      <c r="AX207" s="14" t="s">
        <v>75</v>
      </c>
      <c r="AY207" s="284" t="s">
        <v>160</v>
      </c>
    </row>
    <row r="208" s="14" customFormat="1">
      <c r="A208" s="14"/>
      <c r="B208" s="274"/>
      <c r="C208" s="275"/>
      <c r="D208" s="265" t="s">
        <v>169</v>
      </c>
      <c r="E208" s="276" t="s">
        <v>1</v>
      </c>
      <c r="F208" s="277" t="s">
        <v>908</v>
      </c>
      <c r="G208" s="275"/>
      <c r="H208" s="278">
        <v>4</v>
      </c>
      <c r="I208" s="279"/>
      <c r="J208" s="275"/>
      <c r="K208" s="275"/>
      <c r="L208" s="280"/>
      <c r="M208" s="281"/>
      <c r="N208" s="282"/>
      <c r="O208" s="282"/>
      <c r="P208" s="282"/>
      <c r="Q208" s="282"/>
      <c r="R208" s="282"/>
      <c r="S208" s="282"/>
      <c r="T208" s="28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84" t="s">
        <v>169</v>
      </c>
      <c r="AU208" s="284" t="s">
        <v>84</v>
      </c>
      <c r="AV208" s="14" t="s">
        <v>84</v>
      </c>
      <c r="AW208" s="14" t="s">
        <v>30</v>
      </c>
      <c r="AX208" s="14" t="s">
        <v>75</v>
      </c>
      <c r="AY208" s="284" t="s">
        <v>160</v>
      </c>
    </row>
    <row r="209" s="15" customFormat="1">
      <c r="A209" s="15"/>
      <c r="B209" s="285"/>
      <c r="C209" s="286"/>
      <c r="D209" s="265" t="s">
        <v>169</v>
      </c>
      <c r="E209" s="287" t="s">
        <v>1</v>
      </c>
      <c r="F209" s="288" t="s">
        <v>172</v>
      </c>
      <c r="G209" s="286"/>
      <c r="H209" s="289">
        <v>7.4199999999999999</v>
      </c>
      <c r="I209" s="290"/>
      <c r="J209" s="286"/>
      <c r="K209" s="286"/>
      <c r="L209" s="291"/>
      <c r="M209" s="292"/>
      <c r="N209" s="293"/>
      <c r="O209" s="293"/>
      <c r="P209" s="293"/>
      <c r="Q209" s="293"/>
      <c r="R209" s="293"/>
      <c r="S209" s="293"/>
      <c r="T209" s="294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95" t="s">
        <v>169</v>
      </c>
      <c r="AU209" s="295" t="s">
        <v>84</v>
      </c>
      <c r="AV209" s="15" t="s">
        <v>167</v>
      </c>
      <c r="AW209" s="15" t="s">
        <v>30</v>
      </c>
      <c r="AX209" s="15" t="s">
        <v>82</v>
      </c>
      <c r="AY209" s="295" t="s">
        <v>160</v>
      </c>
    </row>
    <row r="210" s="2" customFormat="1" ht="14.4" customHeight="1">
      <c r="A210" s="41"/>
      <c r="B210" s="42"/>
      <c r="C210" s="307" t="s">
        <v>267</v>
      </c>
      <c r="D210" s="307" t="s">
        <v>291</v>
      </c>
      <c r="E210" s="308" t="s">
        <v>317</v>
      </c>
      <c r="F210" s="309" t="s">
        <v>318</v>
      </c>
      <c r="G210" s="310" t="s">
        <v>319</v>
      </c>
      <c r="H210" s="311">
        <v>0.186</v>
      </c>
      <c r="I210" s="312"/>
      <c r="J210" s="313">
        <f>ROUND(I210*H210,2)</f>
        <v>0</v>
      </c>
      <c r="K210" s="309" t="s">
        <v>166</v>
      </c>
      <c r="L210" s="314"/>
      <c r="M210" s="315" t="s">
        <v>1</v>
      </c>
      <c r="N210" s="316" t="s">
        <v>40</v>
      </c>
      <c r="O210" s="94"/>
      <c r="P210" s="260">
        <f>O210*H210</f>
        <v>0</v>
      </c>
      <c r="Q210" s="260">
        <v>0.001</v>
      </c>
      <c r="R210" s="260">
        <f>Q210*H210</f>
        <v>0.000186</v>
      </c>
      <c r="S210" s="260">
        <v>0</v>
      </c>
      <c r="T210" s="261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62" t="s">
        <v>221</v>
      </c>
      <c r="AT210" s="262" t="s">
        <v>291</v>
      </c>
      <c r="AU210" s="262" t="s">
        <v>84</v>
      </c>
      <c r="AY210" s="18" t="s">
        <v>160</v>
      </c>
      <c r="BE210" s="154">
        <f>IF(N210="základní",J210,0)</f>
        <v>0</v>
      </c>
      <c r="BF210" s="154">
        <f>IF(N210="snížená",J210,0)</f>
        <v>0</v>
      </c>
      <c r="BG210" s="154">
        <f>IF(N210="zákl. přenesená",J210,0)</f>
        <v>0</v>
      </c>
      <c r="BH210" s="154">
        <f>IF(N210="sníž. přenesená",J210,0)</f>
        <v>0</v>
      </c>
      <c r="BI210" s="154">
        <f>IF(N210="nulová",J210,0)</f>
        <v>0</v>
      </c>
      <c r="BJ210" s="18" t="s">
        <v>82</v>
      </c>
      <c r="BK210" s="154">
        <f>ROUND(I210*H210,2)</f>
        <v>0</v>
      </c>
      <c r="BL210" s="18" t="s">
        <v>167</v>
      </c>
      <c r="BM210" s="262" t="s">
        <v>942</v>
      </c>
    </row>
    <row r="211" s="14" customFormat="1">
      <c r="A211" s="14"/>
      <c r="B211" s="274"/>
      <c r="C211" s="275"/>
      <c r="D211" s="265" t="s">
        <v>169</v>
      </c>
      <c r="E211" s="275"/>
      <c r="F211" s="277" t="s">
        <v>943</v>
      </c>
      <c r="G211" s="275"/>
      <c r="H211" s="278">
        <v>0.186</v>
      </c>
      <c r="I211" s="279"/>
      <c r="J211" s="275"/>
      <c r="K211" s="275"/>
      <c r="L211" s="280"/>
      <c r="M211" s="281"/>
      <c r="N211" s="282"/>
      <c r="O211" s="282"/>
      <c r="P211" s="282"/>
      <c r="Q211" s="282"/>
      <c r="R211" s="282"/>
      <c r="S211" s="282"/>
      <c r="T211" s="28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84" t="s">
        <v>169</v>
      </c>
      <c r="AU211" s="284" t="s">
        <v>84</v>
      </c>
      <c r="AV211" s="14" t="s">
        <v>84</v>
      </c>
      <c r="AW211" s="14" t="s">
        <v>4</v>
      </c>
      <c r="AX211" s="14" t="s">
        <v>82</v>
      </c>
      <c r="AY211" s="284" t="s">
        <v>160</v>
      </c>
    </row>
    <row r="212" s="12" customFormat="1" ht="22.8" customHeight="1">
      <c r="A212" s="12"/>
      <c r="B212" s="235"/>
      <c r="C212" s="236"/>
      <c r="D212" s="237" t="s">
        <v>74</v>
      </c>
      <c r="E212" s="249" t="s">
        <v>167</v>
      </c>
      <c r="F212" s="249" t="s">
        <v>333</v>
      </c>
      <c r="G212" s="236"/>
      <c r="H212" s="236"/>
      <c r="I212" s="239"/>
      <c r="J212" s="250">
        <f>BK212</f>
        <v>0</v>
      </c>
      <c r="K212" s="236"/>
      <c r="L212" s="241"/>
      <c r="M212" s="242"/>
      <c r="N212" s="243"/>
      <c r="O212" s="243"/>
      <c r="P212" s="244">
        <f>SUM(P213:P218)</f>
        <v>0</v>
      </c>
      <c r="Q212" s="243"/>
      <c r="R212" s="244">
        <f>SUM(R213:R218)</f>
        <v>0</v>
      </c>
      <c r="S212" s="243"/>
      <c r="T212" s="245">
        <f>SUM(T213:T218)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46" t="s">
        <v>82</v>
      </c>
      <c r="AT212" s="247" t="s">
        <v>74</v>
      </c>
      <c r="AU212" s="247" t="s">
        <v>82</v>
      </c>
      <c r="AY212" s="246" t="s">
        <v>160</v>
      </c>
      <c r="BK212" s="248">
        <f>SUM(BK213:BK218)</f>
        <v>0</v>
      </c>
    </row>
    <row r="213" s="2" customFormat="1" ht="24.15" customHeight="1">
      <c r="A213" s="41"/>
      <c r="B213" s="42"/>
      <c r="C213" s="251" t="s">
        <v>281</v>
      </c>
      <c r="D213" s="251" t="s">
        <v>162</v>
      </c>
      <c r="E213" s="252" t="s">
        <v>335</v>
      </c>
      <c r="F213" s="253" t="s">
        <v>336</v>
      </c>
      <c r="G213" s="254" t="s">
        <v>203</v>
      </c>
      <c r="H213" s="255">
        <v>0.17100000000000001</v>
      </c>
      <c r="I213" s="256"/>
      <c r="J213" s="257">
        <f>ROUND(I213*H213,2)</f>
        <v>0</v>
      </c>
      <c r="K213" s="253" t="s">
        <v>166</v>
      </c>
      <c r="L213" s="44"/>
      <c r="M213" s="258" t="s">
        <v>1</v>
      </c>
      <c r="N213" s="259" t="s">
        <v>40</v>
      </c>
      <c r="O213" s="94"/>
      <c r="P213" s="260">
        <f>O213*H213</f>
        <v>0</v>
      </c>
      <c r="Q213" s="260">
        <v>0</v>
      </c>
      <c r="R213" s="260">
        <f>Q213*H213</f>
        <v>0</v>
      </c>
      <c r="S213" s="260">
        <v>0</v>
      </c>
      <c r="T213" s="261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62" t="s">
        <v>167</v>
      </c>
      <c r="AT213" s="262" t="s">
        <v>162</v>
      </c>
      <c r="AU213" s="262" t="s">
        <v>84</v>
      </c>
      <c r="AY213" s="18" t="s">
        <v>160</v>
      </c>
      <c r="BE213" s="154">
        <f>IF(N213="základní",J213,0)</f>
        <v>0</v>
      </c>
      <c r="BF213" s="154">
        <f>IF(N213="snížená",J213,0)</f>
        <v>0</v>
      </c>
      <c r="BG213" s="154">
        <f>IF(N213="zákl. přenesená",J213,0)</f>
        <v>0</v>
      </c>
      <c r="BH213" s="154">
        <f>IF(N213="sníž. přenesená",J213,0)</f>
        <v>0</v>
      </c>
      <c r="BI213" s="154">
        <f>IF(N213="nulová",J213,0)</f>
        <v>0</v>
      </c>
      <c r="BJ213" s="18" t="s">
        <v>82</v>
      </c>
      <c r="BK213" s="154">
        <f>ROUND(I213*H213,2)</f>
        <v>0</v>
      </c>
      <c r="BL213" s="18" t="s">
        <v>167</v>
      </c>
      <c r="BM213" s="262" t="s">
        <v>944</v>
      </c>
    </row>
    <row r="214" s="14" customFormat="1">
      <c r="A214" s="14"/>
      <c r="B214" s="274"/>
      <c r="C214" s="275"/>
      <c r="D214" s="265" t="s">
        <v>169</v>
      </c>
      <c r="E214" s="276" t="s">
        <v>1</v>
      </c>
      <c r="F214" s="277" t="s">
        <v>945</v>
      </c>
      <c r="G214" s="275"/>
      <c r="H214" s="278">
        <v>0.17100000000000001</v>
      </c>
      <c r="I214" s="279"/>
      <c r="J214" s="275"/>
      <c r="K214" s="275"/>
      <c r="L214" s="280"/>
      <c r="M214" s="281"/>
      <c r="N214" s="282"/>
      <c r="O214" s="282"/>
      <c r="P214" s="282"/>
      <c r="Q214" s="282"/>
      <c r="R214" s="282"/>
      <c r="S214" s="282"/>
      <c r="T214" s="28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84" t="s">
        <v>169</v>
      </c>
      <c r="AU214" s="284" t="s">
        <v>84</v>
      </c>
      <c r="AV214" s="14" t="s">
        <v>84</v>
      </c>
      <c r="AW214" s="14" t="s">
        <v>30</v>
      </c>
      <c r="AX214" s="14" t="s">
        <v>75</v>
      </c>
      <c r="AY214" s="284" t="s">
        <v>160</v>
      </c>
    </row>
    <row r="215" s="15" customFormat="1">
      <c r="A215" s="15"/>
      <c r="B215" s="285"/>
      <c r="C215" s="286"/>
      <c r="D215" s="265" t="s">
        <v>169</v>
      </c>
      <c r="E215" s="287" t="s">
        <v>1</v>
      </c>
      <c r="F215" s="288" t="s">
        <v>172</v>
      </c>
      <c r="G215" s="286"/>
      <c r="H215" s="289">
        <v>0.17100000000000001</v>
      </c>
      <c r="I215" s="290"/>
      <c r="J215" s="286"/>
      <c r="K215" s="286"/>
      <c r="L215" s="291"/>
      <c r="M215" s="292"/>
      <c r="N215" s="293"/>
      <c r="O215" s="293"/>
      <c r="P215" s="293"/>
      <c r="Q215" s="293"/>
      <c r="R215" s="293"/>
      <c r="S215" s="293"/>
      <c r="T215" s="294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95" t="s">
        <v>169</v>
      </c>
      <c r="AU215" s="295" t="s">
        <v>84</v>
      </c>
      <c r="AV215" s="15" t="s">
        <v>167</v>
      </c>
      <c r="AW215" s="15" t="s">
        <v>30</v>
      </c>
      <c r="AX215" s="15" t="s">
        <v>82</v>
      </c>
      <c r="AY215" s="295" t="s">
        <v>160</v>
      </c>
    </row>
    <row r="216" s="2" customFormat="1" ht="37.8" customHeight="1">
      <c r="A216" s="41"/>
      <c r="B216" s="42"/>
      <c r="C216" s="251" t="s">
        <v>285</v>
      </c>
      <c r="D216" s="251" t="s">
        <v>162</v>
      </c>
      <c r="E216" s="252" t="s">
        <v>608</v>
      </c>
      <c r="F216" s="253" t="s">
        <v>609</v>
      </c>
      <c r="G216" s="254" t="s">
        <v>203</v>
      </c>
      <c r="H216" s="255">
        <v>0.22500000000000001</v>
      </c>
      <c r="I216" s="256"/>
      <c r="J216" s="257">
        <f>ROUND(I216*H216,2)</f>
        <v>0</v>
      </c>
      <c r="K216" s="253" t="s">
        <v>166</v>
      </c>
      <c r="L216" s="44"/>
      <c r="M216" s="258" t="s">
        <v>1</v>
      </c>
      <c r="N216" s="259" t="s">
        <v>40</v>
      </c>
      <c r="O216" s="94"/>
      <c r="P216" s="260">
        <f>O216*H216</f>
        <v>0</v>
      </c>
      <c r="Q216" s="260">
        <v>0</v>
      </c>
      <c r="R216" s="260">
        <f>Q216*H216</f>
        <v>0</v>
      </c>
      <c r="S216" s="260">
        <v>0</v>
      </c>
      <c r="T216" s="261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62" t="s">
        <v>167</v>
      </c>
      <c r="AT216" s="262" t="s">
        <v>162</v>
      </c>
      <c r="AU216" s="262" t="s">
        <v>84</v>
      </c>
      <c r="AY216" s="18" t="s">
        <v>160</v>
      </c>
      <c r="BE216" s="154">
        <f>IF(N216="základní",J216,0)</f>
        <v>0</v>
      </c>
      <c r="BF216" s="154">
        <f>IF(N216="snížená",J216,0)</f>
        <v>0</v>
      </c>
      <c r="BG216" s="154">
        <f>IF(N216="zákl. přenesená",J216,0)</f>
        <v>0</v>
      </c>
      <c r="BH216" s="154">
        <f>IF(N216="sníž. přenesená",J216,0)</f>
        <v>0</v>
      </c>
      <c r="BI216" s="154">
        <f>IF(N216="nulová",J216,0)</f>
        <v>0</v>
      </c>
      <c r="BJ216" s="18" t="s">
        <v>82</v>
      </c>
      <c r="BK216" s="154">
        <f>ROUND(I216*H216,2)</f>
        <v>0</v>
      </c>
      <c r="BL216" s="18" t="s">
        <v>167</v>
      </c>
      <c r="BM216" s="262" t="s">
        <v>946</v>
      </c>
    </row>
    <row r="217" s="14" customFormat="1">
      <c r="A217" s="14"/>
      <c r="B217" s="274"/>
      <c r="C217" s="275"/>
      <c r="D217" s="265" t="s">
        <v>169</v>
      </c>
      <c r="E217" s="276" t="s">
        <v>1</v>
      </c>
      <c r="F217" s="277" t="s">
        <v>947</v>
      </c>
      <c r="G217" s="275"/>
      <c r="H217" s="278">
        <v>0.22500000000000001</v>
      </c>
      <c r="I217" s="279"/>
      <c r="J217" s="275"/>
      <c r="K217" s="275"/>
      <c r="L217" s="280"/>
      <c r="M217" s="281"/>
      <c r="N217" s="282"/>
      <c r="O217" s="282"/>
      <c r="P217" s="282"/>
      <c r="Q217" s="282"/>
      <c r="R217" s="282"/>
      <c r="S217" s="282"/>
      <c r="T217" s="28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84" t="s">
        <v>169</v>
      </c>
      <c r="AU217" s="284" t="s">
        <v>84</v>
      </c>
      <c r="AV217" s="14" t="s">
        <v>84</v>
      </c>
      <c r="AW217" s="14" t="s">
        <v>30</v>
      </c>
      <c r="AX217" s="14" t="s">
        <v>75</v>
      </c>
      <c r="AY217" s="284" t="s">
        <v>160</v>
      </c>
    </row>
    <row r="218" s="15" customFormat="1">
      <c r="A218" s="15"/>
      <c r="B218" s="285"/>
      <c r="C218" s="286"/>
      <c r="D218" s="265" t="s">
        <v>169</v>
      </c>
      <c r="E218" s="287" t="s">
        <v>1</v>
      </c>
      <c r="F218" s="288" t="s">
        <v>172</v>
      </c>
      <c r="G218" s="286"/>
      <c r="H218" s="289">
        <v>0.22500000000000001</v>
      </c>
      <c r="I218" s="290"/>
      <c r="J218" s="286"/>
      <c r="K218" s="286"/>
      <c r="L218" s="291"/>
      <c r="M218" s="292"/>
      <c r="N218" s="293"/>
      <c r="O218" s="293"/>
      <c r="P218" s="293"/>
      <c r="Q218" s="293"/>
      <c r="R218" s="293"/>
      <c r="S218" s="293"/>
      <c r="T218" s="294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95" t="s">
        <v>169</v>
      </c>
      <c r="AU218" s="295" t="s">
        <v>84</v>
      </c>
      <c r="AV218" s="15" t="s">
        <v>167</v>
      </c>
      <c r="AW218" s="15" t="s">
        <v>30</v>
      </c>
      <c r="AX218" s="15" t="s">
        <v>82</v>
      </c>
      <c r="AY218" s="295" t="s">
        <v>160</v>
      </c>
    </row>
    <row r="219" s="12" customFormat="1" ht="22.8" customHeight="1">
      <c r="A219" s="12"/>
      <c r="B219" s="235"/>
      <c r="C219" s="236"/>
      <c r="D219" s="237" t="s">
        <v>74</v>
      </c>
      <c r="E219" s="249" t="s">
        <v>221</v>
      </c>
      <c r="F219" s="249" t="s">
        <v>364</v>
      </c>
      <c r="G219" s="236"/>
      <c r="H219" s="236"/>
      <c r="I219" s="239"/>
      <c r="J219" s="250">
        <f>BK219</f>
        <v>0</v>
      </c>
      <c r="K219" s="236"/>
      <c r="L219" s="241"/>
      <c r="M219" s="242"/>
      <c r="N219" s="243"/>
      <c r="O219" s="243"/>
      <c r="P219" s="244">
        <f>SUM(P220:P248)</f>
        <v>0</v>
      </c>
      <c r="Q219" s="243"/>
      <c r="R219" s="244">
        <f>SUM(R220:R248)</f>
        <v>0.0087915000000000007</v>
      </c>
      <c r="S219" s="243"/>
      <c r="T219" s="245">
        <f>SUM(T220:T248)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46" t="s">
        <v>82</v>
      </c>
      <c r="AT219" s="247" t="s">
        <v>74</v>
      </c>
      <c r="AU219" s="247" t="s">
        <v>82</v>
      </c>
      <c r="AY219" s="246" t="s">
        <v>160</v>
      </c>
      <c r="BK219" s="248">
        <f>SUM(BK220:BK248)</f>
        <v>0</v>
      </c>
    </row>
    <row r="220" s="2" customFormat="1" ht="37.8" customHeight="1">
      <c r="A220" s="41"/>
      <c r="B220" s="42"/>
      <c r="C220" s="251" t="s">
        <v>290</v>
      </c>
      <c r="D220" s="251" t="s">
        <v>162</v>
      </c>
      <c r="E220" s="252" t="s">
        <v>948</v>
      </c>
      <c r="F220" s="253" t="s">
        <v>949</v>
      </c>
      <c r="G220" s="254" t="s">
        <v>184</v>
      </c>
      <c r="H220" s="255">
        <v>10.699999999999999</v>
      </c>
      <c r="I220" s="256"/>
      <c r="J220" s="257">
        <f>ROUND(I220*H220,2)</f>
        <v>0</v>
      </c>
      <c r="K220" s="253" t="s">
        <v>166</v>
      </c>
      <c r="L220" s="44"/>
      <c r="M220" s="258" t="s">
        <v>1</v>
      </c>
      <c r="N220" s="259" t="s">
        <v>40</v>
      </c>
      <c r="O220" s="94"/>
      <c r="P220" s="260">
        <f>O220*H220</f>
        <v>0</v>
      </c>
      <c r="Q220" s="260">
        <v>0</v>
      </c>
      <c r="R220" s="260">
        <f>Q220*H220</f>
        <v>0</v>
      </c>
      <c r="S220" s="260">
        <v>0</v>
      </c>
      <c r="T220" s="261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62" t="s">
        <v>167</v>
      </c>
      <c r="AT220" s="262" t="s">
        <v>162</v>
      </c>
      <c r="AU220" s="262" t="s">
        <v>84</v>
      </c>
      <c r="AY220" s="18" t="s">
        <v>160</v>
      </c>
      <c r="BE220" s="154">
        <f>IF(N220="základní",J220,0)</f>
        <v>0</v>
      </c>
      <c r="BF220" s="154">
        <f>IF(N220="snížená",J220,0)</f>
        <v>0</v>
      </c>
      <c r="BG220" s="154">
        <f>IF(N220="zákl. přenesená",J220,0)</f>
        <v>0</v>
      </c>
      <c r="BH220" s="154">
        <f>IF(N220="sníž. přenesená",J220,0)</f>
        <v>0</v>
      </c>
      <c r="BI220" s="154">
        <f>IF(N220="nulová",J220,0)</f>
        <v>0</v>
      </c>
      <c r="BJ220" s="18" t="s">
        <v>82</v>
      </c>
      <c r="BK220" s="154">
        <f>ROUND(I220*H220,2)</f>
        <v>0</v>
      </c>
      <c r="BL220" s="18" t="s">
        <v>167</v>
      </c>
      <c r="BM220" s="262" t="s">
        <v>950</v>
      </c>
    </row>
    <row r="221" s="14" customFormat="1">
      <c r="A221" s="14"/>
      <c r="B221" s="274"/>
      <c r="C221" s="275"/>
      <c r="D221" s="265" t="s">
        <v>169</v>
      </c>
      <c r="E221" s="276" t="s">
        <v>1</v>
      </c>
      <c r="F221" s="277" t="s">
        <v>951</v>
      </c>
      <c r="G221" s="275"/>
      <c r="H221" s="278">
        <v>10.699999999999999</v>
      </c>
      <c r="I221" s="279"/>
      <c r="J221" s="275"/>
      <c r="K221" s="275"/>
      <c r="L221" s="280"/>
      <c r="M221" s="281"/>
      <c r="N221" s="282"/>
      <c r="O221" s="282"/>
      <c r="P221" s="282"/>
      <c r="Q221" s="282"/>
      <c r="R221" s="282"/>
      <c r="S221" s="282"/>
      <c r="T221" s="28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84" t="s">
        <v>169</v>
      </c>
      <c r="AU221" s="284" t="s">
        <v>84</v>
      </c>
      <c r="AV221" s="14" t="s">
        <v>84</v>
      </c>
      <c r="AW221" s="14" t="s">
        <v>30</v>
      </c>
      <c r="AX221" s="14" t="s">
        <v>75</v>
      </c>
      <c r="AY221" s="284" t="s">
        <v>160</v>
      </c>
    </row>
    <row r="222" s="15" customFormat="1">
      <c r="A222" s="15"/>
      <c r="B222" s="285"/>
      <c r="C222" s="286"/>
      <c r="D222" s="265" t="s">
        <v>169</v>
      </c>
      <c r="E222" s="287" t="s">
        <v>1</v>
      </c>
      <c r="F222" s="288" t="s">
        <v>172</v>
      </c>
      <c r="G222" s="286"/>
      <c r="H222" s="289">
        <v>10.699999999999999</v>
      </c>
      <c r="I222" s="290"/>
      <c r="J222" s="286"/>
      <c r="K222" s="286"/>
      <c r="L222" s="291"/>
      <c r="M222" s="292"/>
      <c r="N222" s="293"/>
      <c r="O222" s="293"/>
      <c r="P222" s="293"/>
      <c r="Q222" s="293"/>
      <c r="R222" s="293"/>
      <c r="S222" s="293"/>
      <c r="T222" s="294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95" t="s">
        <v>169</v>
      </c>
      <c r="AU222" s="295" t="s">
        <v>84</v>
      </c>
      <c r="AV222" s="15" t="s">
        <v>167</v>
      </c>
      <c r="AW222" s="15" t="s">
        <v>30</v>
      </c>
      <c r="AX222" s="15" t="s">
        <v>82</v>
      </c>
      <c r="AY222" s="295" t="s">
        <v>160</v>
      </c>
    </row>
    <row r="223" s="2" customFormat="1" ht="37.8" customHeight="1">
      <c r="A223" s="41"/>
      <c r="B223" s="42"/>
      <c r="C223" s="307" t="s">
        <v>296</v>
      </c>
      <c r="D223" s="307" t="s">
        <v>291</v>
      </c>
      <c r="E223" s="308" t="s">
        <v>952</v>
      </c>
      <c r="F223" s="309" t="s">
        <v>953</v>
      </c>
      <c r="G223" s="310" t="s">
        <v>184</v>
      </c>
      <c r="H223" s="311">
        <v>11.234999999999999</v>
      </c>
      <c r="I223" s="312"/>
      <c r="J223" s="313">
        <f>ROUND(I223*H223,2)</f>
        <v>0</v>
      </c>
      <c r="K223" s="309" t="s">
        <v>1</v>
      </c>
      <c r="L223" s="314"/>
      <c r="M223" s="315" t="s">
        <v>1</v>
      </c>
      <c r="N223" s="316" t="s">
        <v>40</v>
      </c>
      <c r="O223" s="94"/>
      <c r="P223" s="260">
        <f>O223*H223</f>
        <v>0</v>
      </c>
      <c r="Q223" s="260">
        <v>0.00069999999999999999</v>
      </c>
      <c r="R223" s="260">
        <f>Q223*H223</f>
        <v>0.0078645</v>
      </c>
      <c r="S223" s="260">
        <v>0</v>
      </c>
      <c r="T223" s="261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62" t="s">
        <v>221</v>
      </c>
      <c r="AT223" s="262" t="s">
        <v>291</v>
      </c>
      <c r="AU223" s="262" t="s">
        <v>84</v>
      </c>
      <c r="AY223" s="18" t="s">
        <v>160</v>
      </c>
      <c r="BE223" s="154">
        <f>IF(N223="základní",J223,0)</f>
        <v>0</v>
      </c>
      <c r="BF223" s="154">
        <f>IF(N223="snížená",J223,0)</f>
        <v>0</v>
      </c>
      <c r="BG223" s="154">
        <f>IF(N223="zákl. přenesená",J223,0)</f>
        <v>0</v>
      </c>
      <c r="BH223" s="154">
        <f>IF(N223="sníž. přenesená",J223,0)</f>
        <v>0</v>
      </c>
      <c r="BI223" s="154">
        <f>IF(N223="nulová",J223,0)</f>
        <v>0</v>
      </c>
      <c r="BJ223" s="18" t="s">
        <v>82</v>
      </c>
      <c r="BK223" s="154">
        <f>ROUND(I223*H223,2)</f>
        <v>0</v>
      </c>
      <c r="BL223" s="18" t="s">
        <v>167</v>
      </c>
      <c r="BM223" s="262" t="s">
        <v>954</v>
      </c>
    </row>
    <row r="224" s="14" customFormat="1">
      <c r="A224" s="14"/>
      <c r="B224" s="274"/>
      <c r="C224" s="275"/>
      <c r="D224" s="265" t="s">
        <v>169</v>
      </c>
      <c r="E224" s="275"/>
      <c r="F224" s="277" t="s">
        <v>955</v>
      </c>
      <c r="G224" s="275"/>
      <c r="H224" s="278">
        <v>11.234999999999999</v>
      </c>
      <c r="I224" s="279"/>
      <c r="J224" s="275"/>
      <c r="K224" s="275"/>
      <c r="L224" s="280"/>
      <c r="M224" s="281"/>
      <c r="N224" s="282"/>
      <c r="O224" s="282"/>
      <c r="P224" s="282"/>
      <c r="Q224" s="282"/>
      <c r="R224" s="282"/>
      <c r="S224" s="282"/>
      <c r="T224" s="283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84" t="s">
        <v>169</v>
      </c>
      <c r="AU224" s="284" t="s">
        <v>84</v>
      </c>
      <c r="AV224" s="14" t="s">
        <v>84</v>
      </c>
      <c r="AW224" s="14" t="s">
        <v>4</v>
      </c>
      <c r="AX224" s="14" t="s">
        <v>82</v>
      </c>
      <c r="AY224" s="284" t="s">
        <v>160</v>
      </c>
    </row>
    <row r="225" s="2" customFormat="1" ht="37.8" customHeight="1">
      <c r="A225" s="41"/>
      <c r="B225" s="42"/>
      <c r="C225" s="251" t="s">
        <v>7</v>
      </c>
      <c r="D225" s="251" t="s">
        <v>162</v>
      </c>
      <c r="E225" s="252" t="s">
        <v>394</v>
      </c>
      <c r="F225" s="253" t="s">
        <v>395</v>
      </c>
      <c r="G225" s="254" t="s">
        <v>184</v>
      </c>
      <c r="H225" s="255">
        <v>5</v>
      </c>
      <c r="I225" s="256"/>
      <c r="J225" s="257">
        <f>ROUND(I225*H225,2)</f>
        <v>0</v>
      </c>
      <c r="K225" s="253" t="s">
        <v>166</v>
      </c>
      <c r="L225" s="44"/>
      <c r="M225" s="258" t="s">
        <v>1</v>
      </c>
      <c r="N225" s="259" t="s">
        <v>40</v>
      </c>
      <c r="O225" s="94"/>
      <c r="P225" s="260">
        <f>O225*H225</f>
        <v>0</v>
      </c>
      <c r="Q225" s="260">
        <v>0</v>
      </c>
      <c r="R225" s="260">
        <f>Q225*H225</f>
        <v>0</v>
      </c>
      <c r="S225" s="260">
        <v>0</v>
      </c>
      <c r="T225" s="261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62" t="s">
        <v>167</v>
      </c>
      <c r="AT225" s="262" t="s">
        <v>162</v>
      </c>
      <c r="AU225" s="262" t="s">
        <v>84</v>
      </c>
      <c r="AY225" s="18" t="s">
        <v>160</v>
      </c>
      <c r="BE225" s="154">
        <f>IF(N225="základní",J225,0)</f>
        <v>0</v>
      </c>
      <c r="BF225" s="154">
        <f>IF(N225="snížená",J225,0)</f>
        <v>0</v>
      </c>
      <c r="BG225" s="154">
        <f>IF(N225="zákl. přenesená",J225,0)</f>
        <v>0</v>
      </c>
      <c r="BH225" s="154">
        <f>IF(N225="sníž. přenesená",J225,0)</f>
        <v>0</v>
      </c>
      <c r="BI225" s="154">
        <f>IF(N225="nulová",J225,0)</f>
        <v>0</v>
      </c>
      <c r="BJ225" s="18" t="s">
        <v>82</v>
      </c>
      <c r="BK225" s="154">
        <f>ROUND(I225*H225,2)</f>
        <v>0</v>
      </c>
      <c r="BL225" s="18" t="s">
        <v>167</v>
      </c>
      <c r="BM225" s="262" t="s">
        <v>956</v>
      </c>
    </row>
    <row r="226" s="14" customFormat="1">
      <c r="A226" s="14"/>
      <c r="B226" s="274"/>
      <c r="C226" s="275"/>
      <c r="D226" s="265" t="s">
        <v>169</v>
      </c>
      <c r="E226" s="276" t="s">
        <v>1</v>
      </c>
      <c r="F226" s="277" t="s">
        <v>957</v>
      </c>
      <c r="G226" s="275"/>
      <c r="H226" s="278">
        <v>5</v>
      </c>
      <c r="I226" s="279"/>
      <c r="J226" s="275"/>
      <c r="K226" s="275"/>
      <c r="L226" s="280"/>
      <c r="M226" s="281"/>
      <c r="N226" s="282"/>
      <c r="O226" s="282"/>
      <c r="P226" s="282"/>
      <c r="Q226" s="282"/>
      <c r="R226" s="282"/>
      <c r="S226" s="282"/>
      <c r="T226" s="28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84" t="s">
        <v>169</v>
      </c>
      <c r="AU226" s="284" t="s">
        <v>84</v>
      </c>
      <c r="AV226" s="14" t="s">
        <v>84</v>
      </c>
      <c r="AW226" s="14" t="s">
        <v>30</v>
      </c>
      <c r="AX226" s="14" t="s">
        <v>75</v>
      </c>
      <c r="AY226" s="284" t="s">
        <v>160</v>
      </c>
    </row>
    <row r="227" s="15" customFormat="1">
      <c r="A227" s="15"/>
      <c r="B227" s="285"/>
      <c r="C227" s="286"/>
      <c r="D227" s="265" t="s">
        <v>169</v>
      </c>
      <c r="E227" s="287" t="s">
        <v>1</v>
      </c>
      <c r="F227" s="288" t="s">
        <v>172</v>
      </c>
      <c r="G227" s="286"/>
      <c r="H227" s="289">
        <v>5</v>
      </c>
      <c r="I227" s="290"/>
      <c r="J227" s="286"/>
      <c r="K227" s="286"/>
      <c r="L227" s="291"/>
      <c r="M227" s="292"/>
      <c r="N227" s="293"/>
      <c r="O227" s="293"/>
      <c r="P227" s="293"/>
      <c r="Q227" s="293"/>
      <c r="R227" s="293"/>
      <c r="S227" s="293"/>
      <c r="T227" s="294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95" t="s">
        <v>169</v>
      </c>
      <c r="AU227" s="295" t="s">
        <v>84</v>
      </c>
      <c r="AV227" s="15" t="s">
        <v>167</v>
      </c>
      <c r="AW227" s="15" t="s">
        <v>30</v>
      </c>
      <c r="AX227" s="15" t="s">
        <v>82</v>
      </c>
      <c r="AY227" s="295" t="s">
        <v>160</v>
      </c>
    </row>
    <row r="228" s="2" customFormat="1" ht="24.15" customHeight="1">
      <c r="A228" s="41"/>
      <c r="B228" s="42"/>
      <c r="C228" s="307" t="s">
        <v>306</v>
      </c>
      <c r="D228" s="307" t="s">
        <v>291</v>
      </c>
      <c r="E228" s="308" t="s">
        <v>621</v>
      </c>
      <c r="F228" s="309" t="s">
        <v>622</v>
      </c>
      <c r="G228" s="310" t="s">
        <v>184</v>
      </c>
      <c r="H228" s="311">
        <v>5.25</v>
      </c>
      <c r="I228" s="312"/>
      <c r="J228" s="313">
        <f>ROUND(I228*H228,2)</f>
        <v>0</v>
      </c>
      <c r="K228" s="309" t="s">
        <v>1</v>
      </c>
      <c r="L228" s="314"/>
      <c r="M228" s="315" t="s">
        <v>1</v>
      </c>
      <c r="N228" s="316" t="s">
        <v>40</v>
      </c>
      <c r="O228" s="94"/>
      <c r="P228" s="260">
        <f>O228*H228</f>
        <v>0</v>
      </c>
      <c r="Q228" s="260">
        <v>0</v>
      </c>
      <c r="R228" s="260">
        <f>Q228*H228</f>
        <v>0</v>
      </c>
      <c r="S228" s="260">
        <v>0</v>
      </c>
      <c r="T228" s="261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62" t="s">
        <v>221</v>
      </c>
      <c r="AT228" s="262" t="s">
        <v>291</v>
      </c>
      <c r="AU228" s="262" t="s">
        <v>84</v>
      </c>
      <c r="AY228" s="18" t="s">
        <v>160</v>
      </c>
      <c r="BE228" s="154">
        <f>IF(N228="základní",J228,0)</f>
        <v>0</v>
      </c>
      <c r="BF228" s="154">
        <f>IF(N228="snížená",J228,0)</f>
        <v>0</v>
      </c>
      <c r="BG228" s="154">
        <f>IF(N228="zákl. přenesená",J228,0)</f>
        <v>0</v>
      </c>
      <c r="BH228" s="154">
        <f>IF(N228="sníž. přenesená",J228,0)</f>
        <v>0</v>
      </c>
      <c r="BI228" s="154">
        <f>IF(N228="nulová",J228,0)</f>
        <v>0</v>
      </c>
      <c r="BJ228" s="18" t="s">
        <v>82</v>
      </c>
      <c r="BK228" s="154">
        <f>ROUND(I228*H228,2)</f>
        <v>0</v>
      </c>
      <c r="BL228" s="18" t="s">
        <v>167</v>
      </c>
      <c r="BM228" s="262" t="s">
        <v>958</v>
      </c>
    </row>
    <row r="229" s="14" customFormat="1">
      <c r="A229" s="14"/>
      <c r="B229" s="274"/>
      <c r="C229" s="275"/>
      <c r="D229" s="265" t="s">
        <v>169</v>
      </c>
      <c r="E229" s="276" t="s">
        <v>1</v>
      </c>
      <c r="F229" s="277" t="s">
        <v>957</v>
      </c>
      <c r="G229" s="275"/>
      <c r="H229" s="278">
        <v>5</v>
      </c>
      <c r="I229" s="279"/>
      <c r="J229" s="275"/>
      <c r="K229" s="275"/>
      <c r="L229" s="280"/>
      <c r="M229" s="281"/>
      <c r="N229" s="282"/>
      <c r="O229" s="282"/>
      <c r="P229" s="282"/>
      <c r="Q229" s="282"/>
      <c r="R229" s="282"/>
      <c r="S229" s="282"/>
      <c r="T229" s="283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84" t="s">
        <v>169</v>
      </c>
      <c r="AU229" s="284" t="s">
        <v>84</v>
      </c>
      <c r="AV229" s="14" t="s">
        <v>84</v>
      </c>
      <c r="AW229" s="14" t="s">
        <v>30</v>
      </c>
      <c r="AX229" s="14" t="s">
        <v>75</v>
      </c>
      <c r="AY229" s="284" t="s">
        <v>160</v>
      </c>
    </row>
    <row r="230" s="15" customFormat="1">
      <c r="A230" s="15"/>
      <c r="B230" s="285"/>
      <c r="C230" s="286"/>
      <c r="D230" s="265" t="s">
        <v>169</v>
      </c>
      <c r="E230" s="287" t="s">
        <v>1</v>
      </c>
      <c r="F230" s="288" t="s">
        <v>172</v>
      </c>
      <c r="G230" s="286"/>
      <c r="H230" s="289">
        <v>5</v>
      </c>
      <c r="I230" s="290"/>
      <c r="J230" s="286"/>
      <c r="K230" s="286"/>
      <c r="L230" s="291"/>
      <c r="M230" s="292"/>
      <c r="N230" s="293"/>
      <c r="O230" s="293"/>
      <c r="P230" s="293"/>
      <c r="Q230" s="293"/>
      <c r="R230" s="293"/>
      <c r="S230" s="293"/>
      <c r="T230" s="294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95" t="s">
        <v>169</v>
      </c>
      <c r="AU230" s="295" t="s">
        <v>84</v>
      </c>
      <c r="AV230" s="15" t="s">
        <v>167</v>
      </c>
      <c r="AW230" s="15" t="s">
        <v>30</v>
      </c>
      <c r="AX230" s="15" t="s">
        <v>82</v>
      </c>
      <c r="AY230" s="295" t="s">
        <v>160</v>
      </c>
    </row>
    <row r="231" s="14" customFormat="1">
      <c r="A231" s="14"/>
      <c r="B231" s="274"/>
      <c r="C231" s="275"/>
      <c r="D231" s="265" t="s">
        <v>169</v>
      </c>
      <c r="E231" s="275"/>
      <c r="F231" s="277" t="s">
        <v>624</v>
      </c>
      <c r="G231" s="275"/>
      <c r="H231" s="278">
        <v>5.25</v>
      </c>
      <c r="I231" s="279"/>
      <c r="J231" s="275"/>
      <c r="K231" s="275"/>
      <c r="L231" s="280"/>
      <c r="M231" s="281"/>
      <c r="N231" s="282"/>
      <c r="O231" s="282"/>
      <c r="P231" s="282"/>
      <c r="Q231" s="282"/>
      <c r="R231" s="282"/>
      <c r="S231" s="282"/>
      <c r="T231" s="28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84" t="s">
        <v>169</v>
      </c>
      <c r="AU231" s="284" t="s">
        <v>84</v>
      </c>
      <c r="AV231" s="14" t="s">
        <v>84</v>
      </c>
      <c r="AW231" s="14" t="s">
        <v>4</v>
      </c>
      <c r="AX231" s="14" t="s">
        <v>82</v>
      </c>
      <c r="AY231" s="284" t="s">
        <v>160</v>
      </c>
    </row>
    <row r="232" s="2" customFormat="1" ht="37.8" customHeight="1">
      <c r="A232" s="41"/>
      <c r="B232" s="42"/>
      <c r="C232" s="251" t="s">
        <v>312</v>
      </c>
      <c r="D232" s="251" t="s">
        <v>162</v>
      </c>
      <c r="E232" s="252" t="s">
        <v>959</v>
      </c>
      <c r="F232" s="253" t="s">
        <v>960</v>
      </c>
      <c r="G232" s="254" t="s">
        <v>326</v>
      </c>
      <c r="H232" s="255">
        <v>1</v>
      </c>
      <c r="I232" s="256"/>
      <c r="J232" s="257">
        <f>ROUND(I232*H232,2)</f>
        <v>0</v>
      </c>
      <c r="K232" s="253" t="s">
        <v>166</v>
      </c>
      <c r="L232" s="44"/>
      <c r="M232" s="258" t="s">
        <v>1</v>
      </c>
      <c r="N232" s="259" t="s">
        <v>40</v>
      </c>
      <c r="O232" s="94"/>
      <c r="P232" s="260">
        <f>O232*H232</f>
        <v>0</v>
      </c>
      <c r="Q232" s="260">
        <v>0</v>
      </c>
      <c r="R232" s="260">
        <f>Q232*H232</f>
        <v>0</v>
      </c>
      <c r="S232" s="260">
        <v>0</v>
      </c>
      <c r="T232" s="261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62" t="s">
        <v>167</v>
      </c>
      <c r="AT232" s="262" t="s">
        <v>162</v>
      </c>
      <c r="AU232" s="262" t="s">
        <v>84</v>
      </c>
      <c r="AY232" s="18" t="s">
        <v>160</v>
      </c>
      <c r="BE232" s="154">
        <f>IF(N232="základní",J232,0)</f>
        <v>0</v>
      </c>
      <c r="BF232" s="154">
        <f>IF(N232="snížená",J232,0)</f>
        <v>0</v>
      </c>
      <c r="BG232" s="154">
        <f>IF(N232="zákl. přenesená",J232,0)</f>
        <v>0</v>
      </c>
      <c r="BH232" s="154">
        <f>IF(N232="sníž. přenesená",J232,0)</f>
        <v>0</v>
      </c>
      <c r="BI232" s="154">
        <f>IF(N232="nulová",J232,0)</f>
        <v>0</v>
      </c>
      <c r="BJ232" s="18" t="s">
        <v>82</v>
      </c>
      <c r="BK232" s="154">
        <f>ROUND(I232*H232,2)</f>
        <v>0</v>
      </c>
      <c r="BL232" s="18" t="s">
        <v>167</v>
      </c>
      <c r="BM232" s="262" t="s">
        <v>961</v>
      </c>
    </row>
    <row r="233" s="14" customFormat="1">
      <c r="A233" s="14"/>
      <c r="B233" s="274"/>
      <c r="C233" s="275"/>
      <c r="D233" s="265" t="s">
        <v>169</v>
      </c>
      <c r="E233" s="276" t="s">
        <v>1</v>
      </c>
      <c r="F233" s="277" t="s">
        <v>962</v>
      </c>
      <c r="G233" s="275"/>
      <c r="H233" s="278">
        <v>1</v>
      </c>
      <c r="I233" s="279"/>
      <c r="J233" s="275"/>
      <c r="K233" s="275"/>
      <c r="L233" s="280"/>
      <c r="M233" s="281"/>
      <c r="N233" s="282"/>
      <c r="O233" s="282"/>
      <c r="P233" s="282"/>
      <c r="Q233" s="282"/>
      <c r="R233" s="282"/>
      <c r="S233" s="282"/>
      <c r="T233" s="28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84" t="s">
        <v>169</v>
      </c>
      <c r="AU233" s="284" t="s">
        <v>84</v>
      </c>
      <c r="AV233" s="14" t="s">
        <v>84</v>
      </c>
      <c r="AW233" s="14" t="s">
        <v>30</v>
      </c>
      <c r="AX233" s="14" t="s">
        <v>75</v>
      </c>
      <c r="AY233" s="284" t="s">
        <v>160</v>
      </c>
    </row>
    <row r="234" s="15" customFormat="1">
      <c r="A234" s="15"/>
      <c r="B234" s="285"/>
      <c r="C234" s="286"/>
      <c r="D234" s="265" t="s">
        <v>169</v>
      </c>
      <c r="E234" s="287" t="s">
        <v>1</v>
      </c>
      <c r="F234" s="288" t="s">
        <v>172</v>
      </c>
      <c r="G234" s="286"/>
      <c r="H234" s="289">
        <v>1</v>
      </c>
      <c r="I234" s="290"/>
      <c r="J234" s="286"/>
      <c r="K234" s="286"/>
      <c r="L234" s="291"/>
      <c r="M234" s="292"/>
      <c r="N234" s="293"/>
      <c r="O234" s="293"/>
      <c r="P234" s="293"/>
      <c r="Q234" s="293"/>
      <c r="R234" s="293"/>
      <c r="S234" s="293"/>
      <c r="T234" s="294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95" t="s">
        <v>169</v>
      </c>
      <c r="AU234" s="295" t="s">
        <v>84</v>
      </c>
      <c r="AV234" s="15" t="s">
        <v>167</v>
      </c>
      <c r="AW234" s="15" t="s">
        <v>30</v>
      </c>
      <c r="AX234" s="15" t="s">
        <v>82</v>
      </c>
      <c r="AY234" s="295" t="s">
        <v>160</v>
      </c>
    </row>
    <row r="235" s="2" customFormat="1" ht="24.15" customHeight="1">
      <c r="A235" s="41"/>
      <c r="B235" s="42"/>
      <c r="C235" s="307" t="s">
        <v>316</v>
      </c>
      <c r="D235" s="307" t="s">
        <v>291</v>
      </c>
      <c r="E235" s="308" t="s">
        <v>963</v>
      </c>
      <c r="F235" s="309" t="s">
        <v>964</v>
      </c>
      <c r="G235" s="310" t="s">
        <v>326</v>
      </c>
      <c r="H235" s="311">
        <v>1</v>
      </c>
      <c r="I235" s="312"/>
      <c r="J235" s="313">
        <f>ROUND(I235*H235,2)</f>
        <v>0</v>
      </c>
      <c r="K235" s="309" t="s">
        <v>1</v>
      </c>
      <c r="L235" s="314"/>
      <c r="M235" s="315" t="s">
        <v>1</v>
      </c>
      <c r="N235" s="316" t="s">
        <v>40</v>
      </c>
      <c r="O235" s="94"/>
      <c r="P235" s="260">
        <f>O235*H235</f>
        <v>0</v>
      </c>
      <c r="Q235" s="260">
        <v>0</v>
      </c>
      <c r="R235" s="260">
        <f>Q235*H235</f>
        <v>0</v>
      </c>
      <c r="S235" s="260">
        <v>0</v>
      </c>
      <c r="T235" s="261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62" t="s">
        <v>221</v>
      </c>
      <c r="AT235" s="262" t="s">
        <v>291</v>
      </c>
      <c r="AU235" s="262" t="s">
        <v>84</v>
      </c>
      <c r="AY235" s="18" t="s">
        <v>160</v>
      </c>
      <c r="BE235" s="154">
        <f>IF(N235="základní",J235,0)</f>
        <v>0</v>
      </c>
      <c r="BF235" s="154">
        <f>IF(N235="snížená",J235,0)</f>
        <v>0</v>
      </c>
      <c r="BG235" s="154">
        <f>IF(N235="zákl. přenesená",J235,0)</f>
        <v>0</v>
      </c>
      <c r="BH235" s="154">
        <f>IF(N235="sníž. přenesená",J235,0)</f>
        <v>0</v>
      </c>
      <c r="BI235" s="154">
        <f>IF(N235="nulová",J235,0)</f>
        <v>0</v>
      </c>
      <c r="BJ235" s="18" t="s">
        <v>82</v>
      </c>
      <c r="BK235" s="154">
        <f>ROUND(I235*H235,2)</f>
        <v>0</v>
      </c>
      <c r="BL235" s="18" t="s">
        <v>167</v>
      </c>
      <c r="BM235" s="262" t="s">
        <v>965</v>
      </c>
    </row>
    <row r="236" s="14" customFormat="1">
      <c r="A236" s="14"/>
      <c r="B236" s="274"/>
      <c r="C236" s="275"/>
      <c r="D236" s="265" t="s">
        <v>169</v>
      </c>
      <c r="E236" s="276" t="s">
        <v>1</v>
      </c>
      <c r="F236" s="277" t="s">
        <v>962</v>
      </c>
      <c r="G236" s="275"/>
      <c r="H236" s="278">
        <v>1</v>
      </c>
      <c r="I236" s="279"/>
      <c r="J236" s="275"/>
      <c r="K236" s="275"/>
      <c r="L236" s="280"/>
      <c r="M236" s="281"/>
      <c r="N236" s="282"/>
      <c r="O236" s="282"/>
      <c r="P236" s="282"/>
      <c r="Q236" s="282"/>
      <c r="R236" s="282"/>
      <c r="S236" s="282"/>
      <c r="T236" s="28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84" t="s">
        <v>169</v>
      </c>
      <c r="AU236" s="284" t="s">
        <v>84</v>
      </c>
      <c r="AV236" s="14" t="s">
        <v>84</v>
      </c>
      <c r="AW236" s="14" t="s">
        <v>30</v>
      </c>
      <c r="AX236" s="14" t="s">
        <v>75</v>
      </c>
      <c r="AY236" s="284" t="s">
        <v>160</v>
      </c>
    </row>
    <row r="237" s="15" customFormat="1">
      <c r="A237" s="15"/>
      <c r="B237" s="285"/>
      <c r="C237" s="286"/>
      <c r="D237" s="265" t="s">
        <v>169</v>
      </c>
      <c r="E237" s="287" t="s">
        <v>1</v>
      </c>
      <c r="F237" s="288" t="s">
        <v>172</v>
      </c>
      <c r="G237" s="286"/>
      <c r="H237" s="289">
        <v>1</v>
      </c>
      <c r="I237" s="290"/>
      <c r="J237" s="286"/>
      <c r="K237" s="286"/>
      <c r="L237" s="291"/>
      <c r="M237" s="292"/>
      <c r="N237" s="293"/>
      <c r="O237" s="293"/>
      <c r="P237" s="293"/>
      <c r="Q237" s="293"/>
      <c r="R237" s="293"/>
      <c r="S237" s="293"/>
      <c r="T237" s="29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95" t="s">
        <v>169</v>
      </c>
      <c r="AU237" s="295" t="s">
        <v>84</v>
      </c>
      <c r="AV237" s="15" t="s">
        <v>167</v>
      </c>
      <c r="AW237" s="15" t="s">
        <v>30</v>
      </c>
      <c r="AX237" s="15" t="s">
        <v>82</v>
      </c>
      <c r="AY237" s="295" t="s">
        <v>160</v>
      </c>
    </row>
    <row r="238" s="2" customFormat="1" ht="14.4" customHeight="1">
      <c r="A238" s="41"/>
      <c r="B238" s="42"/>
      <c r="C238" s="251" t="s">
        <v>323</v>
      </c>
      <c r="D238" s="251" t="s">
        <v>162</v>
      </c>
      <c r="E238" s="252" t="s">
        <v>423</v>
      </c>
      <c r="F238" s="253" t="s">
        <v>424</v>
      </c>
      <c r="G238" s="254" t="s">
        <v>184</v>
      </c>
      <c r="H238" s="255">
        <v>10.699999999999999</v>
      </c>
      <c r="I238" s="256"/>
      <c r="J238" s="257">
        <f>ROUND(I238*H238,2)</f>
        <v>0</v>
      </c>
      <c r="K238" s="253" t="s">
        <v>166</v>
      </c>
      <c r="L238" s="44"/>
      <c r="M238" s="258" t="s">
        <v>1</v>
      </c>
      <c r="N238" s="259" t="s">
        <v>40</v>
      </c>
      <c r="O238" s="94"/>
      <c r="P238" s="260">
        <f>O238*H238</f>
        <v>0</v>
      </c>
      <c r="Q238" s="260">
        <v>0</v>
      </c>
      <c r="R238" s="260">
        <f>Q238*H238</f>
        <v>0</v>
      </c>
      <c r="S238" s="260">
        <v>0</v>
      </c>
      <c r="T238" s="261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62" t="s">
        <v>167</v>
      </c>
      <c r="AT238" s="262" t="s">
        <v>162</v>
      </c>
      <c r="AU238" s="262" t="s">
        <v>84</v>
      </c>
      <c r="AY238" s="18" t="s">
        <v>160</v>
      </c>
      <c r="BE238" s="154">
        <f>IF(N238="základní",J238,0)</f>
        <v>0</v>
      </c>
      <c r="BF238" s="154">
        <f>IF(N238="snížená",J238,0)</f>
        <v>0</v>
      </c>
      <c r="BG238" s="154">
        <f>IF(N238="zákl. přenesená",J238,0)</f>
        <v>0</v>
      </c>
      <c r="BH238" s="154">
        <f>IF(N238="sníž. přenesená",J238,0)</f>
        <v>0</v>
      </c>
      <c r="BI238" s="154">
        <f>IF(N238="nulová",J238,0)</f>
        <v>0</v>
      </c>
      <c r="BJ238" s="18" t="s">
        <v>82</v>
      </c>
      <c r="BK238" s="154">
        <f>ROUND(I238*H238,2)</f>
        <v>0</v>
      </c>
      <c r="BL238" s="18" t="s">
        <v>167</v>
      </c>
      <c r="BM238" s="262" t="s">
        <v>966</v>
      </c>
    </row>
    <row r="239" s="14" customFormat="1">
      <c r="A239" s="14"/>
      <c r="B239" s="274"/>
      <c r="C239" s="275"/>
      <c r="D239" s="265" t="s">
        <v>169</v>
      </c>
      <c r="E239" s="276" t="s">
        <v>1</v>
      </c>
      <c r="F239" s="277" t="s">
        <v>951</v>
      </c>
      <c r="G239" s="275"/>
      <c r="H239" s="278">
        <v>10.699999999999999</v>
      </c>
      <c r="I239" s="279"/>
      <c r="J239" s="275"/>
      <c r="K239" s="275"/>
      <c r="L239" s="280"/>
      <c r="M239" s="281"/>
      <c r="N239" s="282"/>
      <c r="O239" s="282"/>
      <c r="P239" s="282"/>
      <c r="Q239" s="282"/>
      <c r="R239" s="282"/>
      <c r="S239" s="282"/>
      <c r="T239" s="28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84" t="s">
        <v>169</v>
      </c>
      <c r="AU239" s="284" t="s">
        <v>84</v>
      </c>
      <c r="AV239" s="14" t="s">
        <v>84</v>
      </c>
      <c r="AW239" s="14" t="s">
        <v>30</v>
      </c>
      <c r="AX239" s="14" t="s">
        <v>75</v>
      </c>
      <c r="AY239" s="284" t="s">
        <v>160</v>
      </c>
    </row>
    <row r="240" s="15" customFormat="1">
      <c r="A240" s="15"/>
      <c r="B240" s="285"/>
      <c r="C240" s="286"/>
      <c r="D240" s="265" t="s">
        <v>169</v>
      </c>
      <c r="E240" s="287" t="s">
        <v>1</v>
      </c>
      <c r="F240" s="288" t="s">
        <v>172</v>
      </c>
      <c r="G240" s="286"/>
      <c r="H240" s="289">
        <v>10.699999999999999</v>
      </c>
      <c r="I240" s="290"/>
      <c r="J240" s="286"/>
      <c r="K240" s="286"/>
      <c r="L240" s="291"/>
      <c r="M240" s="292"/>
      <c r="N240" s="293"/>
      <c r="O240" s="293"/>
      <c r="P240" s="293"/>
      <c r="Q240" s="293"/>
      <c r="R240" s="293"/>
      <c r="S240" s="293"/>
      <c r="T240" s="294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95" t="s">
        <v>169</v>
      </c>
      <c r="AU240" s="295" t="s">
        <v>84</v>
      </c>
      <c r="AV240" s="15" t="s">
        <v>167</v>
      </c>
      <c r="AW240" s="15" t="s">
        <v>30</v>
      </c>
      <c r="AX240" s="15" t="s">
        <v>82</v>
      </c>
      <c r="AY240" s="295" t="s">
        <v>160</v>
      </c>
    </row>
    <row r="241" s="2" customFormat="1" ht="14.4" customHeight="1">
      <c r="A241" s="41"/>
      <c r="B241" s="42"/>
      <c r="C241" s="251" t="s">
        <v>329</v>
      </c>
      <c r="D241" s="251" t="s">
        <v>162</v>
      </c>
      <c r="E241" s="252" t="s">
        <v>439</v>
      </c>
      <c r="F241" s="253" t="s">
        <v>440</v>
      </c>
      <c r="G241" s="254" t="s">
        <v>184</v>
      </c>
      <c r="H241" s="255">
        <v>6</v>
      </c>
      <c r="I241" s="256"/>
      <c r="J241" s="257">
        <f>ROUND(I241*H241,2)</f>
        <v>0</v>
      </c>
      <c r="K241" s="253" t="s">
        <v>166</v>
      </c>
      <c r="L241" s="44"/>
      <c r="M241" s="258" t="s">
        <v>1</v>
      </c>
      <c r="N241" s="259" t="s">
        <v>40</v>
      </c>
      <c r="O241" s="94"/>
      <c r="P241" s="260">
        <f>O241*H241</f>
        <v>0</v>
      </c>
      <c r="Q241" s="260">
        <v>9.4500000000000007E-05</v>
      </c>
      <c r="R241" s="260">
        <f>Q241*H241</f>
        <v>0.00056700000000000001</v>
      </c>
      <c r="S241" s="260">
        <v>0</v>
      </c>
      <c r="T241" s="261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62" t="s">
        <v>167</v>
      </c>
      <c r="AT241" s="262" t="s">
        <v>162</v>
      </c>
      <c r="AU241" s="262" t="s">
        <v>84</v>
      </c>
      <c r="AY241" s="18" t="s">
        <v>160</v>
      </c>
      <c r="BE241" s="154">
        <f>IF(N241="základní",J241,0)</f>
        <v>0</v>
      </c>
      <c r="BF241" s="154">
        <f>IF(N241="snížená",J241,0)</f>
        <v>0</v>
      </c>
      <c r="BG241" s="154">
        <f>IF(N241="zákl. přenesená",J241,0)</f>
        <v>0</v>
      </c>
      <c r="BH241" s="154">
        <f>IF(N241="sníž. přenesená",J241,0)</f>
        <v>0</v>
      </c>
      <c r="BI241" s="154">
        <f>IF(N241="nulová",J241,0)</f>
        <v>0</v>
      </c>
      <c r="BJ241" s="18" t="s">
        <v>82</v>
      </c>
      <c r="BK241" s="154">
        <f>ROUND(I241*H241,2)</f>
        <v>0</v>
      </c>
      <c r="BL241" s="18" t="s">
        <v>167</v>
      </c>
      <c r="BM241" s="262" t="s">
        <v>967</v>
      </c>
    </row>
    <row r="242" s="14" customFormat="1">
      <c r="A242" s="14"/>
      <c r="B242" s="274"/>
      <c r="C242" s="275"/>
      <c r="D242" s="265" t="s">
        <v>169</v>
      </c>
      <c r="E242" s="276" t="s">
        <v>1</v>
      </c>
      <c r="F242" s="277" t="s">
        <v>968</v>
      </c>
      <c r="G242" s="275"/>
      <c r="H242" s="278">
        <v>6</v>
      </c>
      <c r="I242" s="279"/>
      <c r="J242" s="275"/>
      <c r="K242" s="275"/>
      <c r="L242" s="280"/>
      <c r="M242" s="281"/>
      <c r="N242" s="282"/>
      <c r="O242" s="282"/>
      <c r="P242" s="282"/>
      <c r="Q242" s="282"/>
      <c r="R242" s="282"/>
      <c r="S242" s="282"/>
      <c r="T242" s="28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84" t="s">
        <v>169</v>
      </c>
      <c r="AU242" s="284" t="s">
        <v>84</v>
      </c>
      <c r="AV242" s="14" t="s">
        <v>84</v>
      </c>
      <c r="AW242" s="14" t="s">
        <v>30</v>
      </c>
      <c r="AX242" s="14" t="s">
        <v>75</v>
      </c>
      <c r="AY242" s="284" t="s">
        <v>160</v>
      </c>
    </row>
    <row r="243" s="15" customFormat="1">
      <c r="A243" s="15"/>
      <c r="B243" s="285"/>
      <c r="C243" s="286"/>
      <c r="D243" s="265" t="s">
        <v>169</v>
      </c>
      <c r="E243" s="287" t="s">
        <v>1</v>
      </c>
      <c r="F243" s="288" t="s">
        <v>172</v>
      </c>
      <c r="G243" s="286"/>
      <c r="H243" s="289">
        <v>6</v>
      </c>
      <c r="I243" s="290"/>
      <c r="J243" s="286"/>
      <c r="K243" s="286"/>
      <c r="L243" s="291"/>
      <c r="M243" s="292"/>
      <c r="N243" s="293"/>
      <c r="O243" s="293"/>
      <c r="P243" s="293"/>
      <c r="Q243" s="293"/>
      <c r="R243" s="293"/>
      <c r="S243" s="293"/>
      <c r="T243" s="294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95" t="s">
        <v>169</v>
      </c>
      <c r="AU243" s="295" t="s">
        <v>84</v>
      </c>
      <c r="AV243" s="15" t="s">
        <v>167</v>
      </c>
      <c r="AW243" s="15" t="s">
        <v>30</v>
      </c>
      <c r="AX243" s="15" t="s">
        <v>82</v>
      </c>
      <c r="AY243" s="295" t="s">
        <v>160</v>
      </c>
    </row>
    <row r="244" s="2" customFormat="1" ht="24.15" customHeight="1">
      <c r="A244" s="41"/>
      <c r="B244" s="42"/>
      <c r="C244" s="251" t="s">
        <v>334</v>
      </c>
      <c r="D244" s="251" t="s">
        <v>162</v>
      </c>
      <c r="E244" s="252" t="s">
        <v>656</v>
      </c>
      <c r="F244" s="253" t="s">
        <v>657</v>
      </c>
      <c r="G244" s="254" t="s">
        <v>326</v>
      </c>
      <c r="H244" s="255">
        <v>2</v>
      </c>
      <c r="I244" s="256"/>
      <c r="J244" s="257">
        <f>ROUND(I244*H244,2)</f>
        <v>0</v>
      </c>
      <c r="K244" s="253" t="s">
        <v>166</v>
      </c>
      <c r="L244" s="44"/>
      <c r="M244" s="258" t="s">
        <v>1</v>
      </c>
      <c r="N244" s="259" t="s">
        <v>40</v>
      </c>
      <c r="O244" s="94"/>
      <c r="P244" s="260">
        <f>O244*H244</f>
        <v>0</v>
      </c>
      <c r="Q244" s="260">
        <v>0.00018000000000000001</v>
      </c>
      <c r="R244" s="260">
        <f>Q244*H244</f>
        <v>0.00036000000000000002</v>
      </c>
      <c r="S244" s="260">
        <v>0</v>
      </c>
      <c r="T244" s="261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62" t="s">
        <v>167</v>
      </c>
      <c r="AT244" s="262" t="s">
        <v>162</v>
      </c>
      <c r="AU244" s="262" t="s">
        <v>84</v>
      </c>
      <c r="AY244" s="18" t="s">
        <v>160</v>
      </c>
      <c r="BE244" s="154">
        <f>IF(N244="základní",J244,0)</f>
        <v>0</v>
      </c>
      <c r="BF244" s="154">
        <f>IF(N244="snížená",J244,0)</f>
        <v>0</v>
      </c>
      <c r="BG244" s="154">
        <f>IF(N244="zákl. přenesená",J244,0)</f>
        <v>0</v>
      </c>
      <c r="BH244" s="154">
        <f>IF(N244="sníž. přenesená",J244,0)</f>
        <v>0</v>
      </c>
      <c r="BI244" s="154">
        <f>IF(N244="nulová",J244,0)</f>
        <v>0</v>
      </c>
      <c r="BJ244" s="18" t="s">
        <v>82</v>
      </c>
      <c r="BK244" s="154">
        <f>ROUND(I244*H244,2)</f>
        <v>0</v>
      </c>
      <c r="BL244" s="18" t="s">
        <v>167</v>
      </c>
      <c r="BM244" s="262" t="s">
        <v>969</v>
      </c>
    </row>
    <row r="245" s="2" customFormat="1" ht="76.35" customHeight="1">
      <c r="A245" s="41"/>
      <c r="B245" s="42"/>
      <c r="C245" s="251" t="s">
        <v>342</v>
      </c>
      <c r="D245" s="251" t="s">
        <v>162</v>
      </c>
      <c r="E245" s="252" t="s">
        <v>970</v>
      </c>
      <c r="F245" s="253" t="s">
        <v>971</v>
      </c>
      <c r="G245" s="254" t="s">
        <v>326</v>
      </c>
      <c r="H245" s="255">
        <v>1</v>
      </c>
      <c r="I245" s="256"/>
      <c r="J245" s="257">
        <f>ROUND(I245*H245,2)</f>
        <v>0</v>
      </c>
      <c r="K245" s="253" t="s">
        <v>1</v>
      </c>
      <c r="L245" s="44"/>
      <c r="M245" s="258" t="s">
        <v>1</v>
      </c>
      <c r="N245" s="259" t="s">
        <v>40</v>
      </c>
      <c r="O245" s="94"/>
      <c r="P245" s="260">
        <f>O245*H245</f>
        <v>0</v>
      </c>
      <c r="Q245" s="260">
        <v>0</v>
      </c>
      <c r="R245" s="260">
        <f>Q245*H245</f>
        <v>0</v>
      </c>
      <c r="S245" s="260">
        <v>0</v>
      </c>
      <c r="T245" s="261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62" t="s">
        <v>167</v>
      </c>
      <c r="AT245" s="262" t="s">
        <v>162</v>
      </c>
      <c r="AU245" s="262" t="s">
        <v>84</v>
      </c>
      <c r="AY245" s="18" t="s">
        <v>160</v>
      </c>
      <c r="BE245" s="154">
        <f>IF(N245="základní",J245,0)</f>
        <v>0</v>
      </c>
      <c r="BF245" s="154">
        <f>IF(N245="snížená",J245,0)</f>
        <v>0</v>
      </c>
      <c r="BG245" s="154">
        <f>IF(N245="zákl. přenesená",J245,0)</f>
        <v>0</v>
      </c>
      <c r="BH245" s="154">
        <f>IF(N245="sníž. přenesená",J245,0)</f>
        <v>0</v>
      </c>
      <c r="BI245" s="154">
        <f>IF(N245="nulová",J245,0)</f>
        <v>0</v>
      </c>
      <c r="BJ245" s="18" t="s">
        <v>82</v>
      </c>
      <c r="BK245" s="154">
        <f>ROUND(I245*H245,2)</f>
        <v>0</v>
      </c>
      <c r="BL245" s="18" t="s">
        <v>167</v>
      </c>
      <c r="BM245" s="262" t="s">
        <v>972</v>
      </c>
    </row>
    <row r="246" s="14" customFormat="1">
      <c r="A246" s="14"/>
      <c r="B246" s="274"/>
      <c r="C246" s="275"/>
      <c r="D246" s="265" t="s">
        <v>169</v>
      </c>
      <c r="E246" s="276" t="s">
        <v>1</v>
      </c>
      <c r="F246" s="277" t="s">
        <v>973</v>
      </c>
      <c r="G246" s="275"/>
      <c r="H246" s="278">
        <v>1</v>
      </c>
      <c r="I246" s="279"/>
      <c r="J246" s="275"/>
      <c r="K246" s="275"/>
      <c r="L246" s="280"/>
      <c r="M246" s="281"/>
      <c r="N246" s="282"/>
      <c r="O246" s="282"/>
      <c r="P246" s="282"/>
      <c r="Q246" s="282"/>
      <c r="R246" s="282"/>
      <c r="S246" s="282"/>
      <c r="T246" s="283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84" t="s">
        <v>169</v>
      </c>
      <c r="AU246" s="284" t="s">
        <v>84</v>
      </c>
      <c r="AV246" s="14" t="s">
        <v>84</v>
      </c>
      <c r="AW246" s="14" t="s">
        <v>30</v>
      </c>
      <c r="AX246" s="14" t="s">
        <v>75</v>
      </c>
      <c r="AY246" s="284" t="s">
        <v>160</v>
      </c>
    </row>
    <row r="247" s="15" customFormat="1">
      <c r="A247" s="15"/>
      <c r="B247" s="285"/>
      <c r="C247" s="286"/>
      <c r="D247" s="265" t="s">
        <v>169</v>
      </c>
      <c r="E247" s="287" t="s">
        <v>1</v>
      </c>
      <c r="F247" s="288" t="s">
        <v>172</v>
      </c>
      <c r="G247" s="286"/>
      <c r="H247" s="289">
        <v>1</v>
      </c>
      <c r="I247" s="290"/>
      <c r="J247" s="286"/>
      <c r="K247" s="286"/>
      <c r="L247" s="291"/>
      <c r="M247" s="292"/>
      <c r="N247" s="293"/>
      <c r="O247" s="293"/>
      <c r="P247" s="293"/>
      <c r="Q247" s="293"/>
      <c r="R247" s="293"/>
      <c r="S247" s="293"/>
      <c r="T247" s="294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95" t="s">
        <v>169</v>
      </c>
      <c r="AU247" s="295" t="s">
        <v>84</v>
      </c>
      <c r="AV247" s="15" t="s">
        <v>167</v>
      </c>
      <c r="AW247" s="15" t="s">
        <v>30</v>
      </c>
      <c r="AX247" s="15" t="s">
        <v>82</v>
      </c>
      <c r="AY247" s="295" t="s">
        <v>160</v>
      </c>
    </row>
    <row r="248" s="2" customFormat="1" ht="37.8" customHeight="1">
      <c r="A248" s="41"/>
      <c r="B248" s="42"/>
      <c r="C248" s="251" t="s">
        <v>347</v>
      </c>
      <c r="D248" s="251" t="s">
        <v>162</v>
      </c>
      <c r="E248" s="252" t="s">
        <v>974</v>
      </c>
      <c r="F248" s="253" t="s">
        <v>975</v>
      </c>
      <c r="G248" s="254" t="s">
        <v>326</v>
      </c>
      <c r="H248" s="255">
        <v>1</v>
      </c>
      <c r="I248" s="256"/>
      <c r="J248" s="257">
        <f>ROUND(I248*H248,2)</f>
        <v>0</v>
      </c>
      <c r="K248" s="253" t="s">
        <v>1</v>
      </c>
      <c r="L248" s="44"/>
      <c r="M248" s="258" t="s">
        <v>1</v>
      </c>
      <c r="N248" s="259" t="s">
        <v>40</v>
      </c>
      <c r="O248" s="94"/>
      <c r="P248" s="260">
        <f>O248*H248</f>
        <v>0</v>
      </c>
      <c r="Q248" s="260">
        <v>0</v>
      </c>
      <c r="R248" s="260">
        <f>Q248*H248</f>
        <v>0</v>
      </c>
      <c r="S248" s="260">
        <v>0</v>
      </c>
      <c r="T248" s="261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62" t="s">
        <v>167</v>
      </c>
      <c r="AT248" s="262" t="s">
        <v>162</v>
      </c>
      <c r="AU248" s="262" t="s">
        <v>84</v>
      </c>
      <c r="AY248" s="18" t="s">
        <v>160</v>
      </c>
      <c r="BE248" s="154">
        <f>IF(N248="základní",J248,0)</f>
        <v>0</v>
      </c>
      <c r="BF248" s="154">
        <f>IF(N248="snížená",J248,0)</f>
        <v>0</v>
      </c>
      <c r="BG248" s="154">
        <f>IF(N248="zákl. přenesená",J248,0)</f>
        <v>0</v>
      </c>
      <c r="BH248" s="154">
        <f>IF(N248="sníž. přenesená",J248,0)</f>
        <v>0</v>
      </c>
      <c r="BI248" s="154">
        <f>IF(N248="nulová",J248,0)</f>
        <v>0</v>
      </c>
      <c r="BJ248" s="18" t="s">
        <v>82</v>
      </c>
      <c r="BK248" s="154">
        <f>ROUND(I248*H248,2)</f>
        <v>0</v>
      </c>
      <c r="BL248" s="18" t="s">
        <v>167</v>
      </c>
      <c r="BM248" s="262" t="s">
        <v>976</v>
      </c>
    </row>
    <row r="249" s="12" customFormat="1" ht="22.8" customHeight="1">
      <c r="A249" s="12"/>
      <c r="B249" s="235"/>
      <c r="C249" s="236"/>
      <c r="D249" s="237" t="s">
        <v>74</v>
      </c>
      <c r="E249" s="249" t="s">
        <v>455</v>
      </c>
      <c r="F249" s="249" t="s">
        <v>456</v>
      </c>
      <c r="G249" s="236"/>
      <c r="H249" s="236"/>
      <c r="I249" s="239"/>
      <c r="J249" s="250">
        <f>BK249</f>
        <v>0</v>
      </c>
      <c r="K249" s="236"/>
      <c r="L249" s="241"/>
      <c r="M249" s="242"/>
      <c r="N249" s="243"/>
      <c r="O249" s="243"/>
      <c r="P249" s="244">
        <f>SUM(P250:P252)</f>
        <v>0</v>
      </c>
      <c r="Q249" s="243"/>
      <c r="R249" s="244">
        <f>SUM(R250:R252)</f>
        <v>0.0054999999999999997</v>
      </c>
      <c r="S249" s="243"/>
      <c r="T249" s="245">
        <f>SUM(T250:T252)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46" t="s">
        <v>82</v>
      </c>
      <c r="AT249" s="247" t="s">
        <v>74</v>
      </c>
      <c r="AU249" s="247" t="s">
        <v>82</v>
      </c>
      <c r="AY249" s="246" t="s">
        <v>160</v>
      </c>
      <c r="BK249" s="248">
        <f>SUM(BK250:BK252)</f>
        <v>0</v>
      </c>
    </row>
    <row r="250" s="2" customFormat="1" ht="37.8" customHeight="1">
      <c r="A250" s="41"/>
      <c r="B250" s="42"/>
      <c r="C250" s="251" t="s">
        <v>351</v>
      </c>
      <c r="D250" s="251" t="s">
        <v>162</v>
      </c>
      <c r="E250" s="252" t="s">
        <v>514</v>
      </c>
      <c r="F250" s="253" t="s">
        <v>515</v>
      </c>
      <c r="G250" s="254" t="s">
        <v>184</v>
      </c>
      <c r="H250" s="255">
        <v>11</v>
      </c>
      <c r="I250" s="256"/>
      <c r="J250" s="257">
        <f>ROUND(I250*H250,2)</f>
        <v>0</v>
      </c>
      <c r="K250" s="253" t="s">
        <v>1</v>
      </c>
      <c r="L250" s="44"/>
      <c r="M250" s="258" t="s">
        <v>1</v>
      </c>
      <c r="N250" s="259" t="s">
        <v>40</v>
      </c>
      <c r="O250" s="94"/>
      <c r="P250" s="260">
        <f>O250*H250</f>
        <v>0</v>
      </c>
      <c r="Q250" s="260">
        <v>0.00050000000000000001</v>
      </c>
      <c r="R250" s="260">
        <f>Q250*H250</f>
        <v>0.0054999999999999997</v>
      </c>
      <c r="S250" s="260">
        <v>0</v>
      </c>
      <c r="T250" s="261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62" t="s">
        <v>167</v>
      </c>
      <c r="AT250" s="262" t="s">
        <v>162</v>
      </c>
      <c r="AU250" s="262" t="s">
        <v>84</v>
      </c>
      <c r="AY250" s="18" t="s">
        <v>160</v>
      </c>
      <c r="BE250" s="154">
        <f>IF(N250="základní",J250,0)</f>
        <v>0</v>
      </c>
      <c r="BF250" s="154">
        <f>IF(N250="snížená",J250,0)</f>
        <v>0</v>
      </c>
      <c r="BG250" s="154">
        <f>IF(N250="zákl. přenesená",J250,0)</f>
        <v>0</v>
      </c>
      <c r="BH250" s="154">
        <f>IF(N250="sníž. přenesená",J250,0)</f>
        <v>0</v>
      </c>
      <c r="BI250" s="154">
        <f>IF(N250="nulová",J250,0)</f>
        <v>0</v>
      </c>
      <c r="BJ250" s="18" t="s">
        <v>82</v>
      </c>
      <c r="BK250" s="154">
        <f>ROUND(I250*H250,2)</f>
        <v>0</v>
      </c>
      <c r="BL250" s="18" t="s">
        <v>167</v>
      </c>
      <c r="BM250" s="262" t="s">
        <v>977</v>
      </c>
    </row>
    <row r="251" s="14" customFormat="1">
      <c r="A251" s="14"/>
      <c r="B251" s="274"/>
      <c r="C251" s="275"/>
      <c r="D251" s="265" t="s">
        <v>169</v>
      </c>
      <c r="E251" s="276" t="s">
        <v>1</v>
      </c>
      <c r="F251" s="277" t="s">
        <v>978</v>
      </c>
      <c r="G251" s="275"/>
      <c r="H251" s="278">
        <v>11</v>
      </c>
      <c r="I251" s="279"/>
      <c r="J251" s="275"/>
      <c r="K251" s="275"/>
      <c r="L251" s="280"/>
      <c r="M251" s="281"/>
      <c r="N251" s="282"/>
      <c r="O251" s="282"/>
      <c r="P251" s="282"/>
      <c r="Q251" s="282"/>
      <c r="R251" s="282"/>
      <c r="S251" s="282"/>
      <c r="T251" s="28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84" t="s">
        <v>169</v>
      </c>
      <c r="AU251" s="284" t="s">
        <v>84</v>
      </c>
      <c r="AV251" s="14" t="s">
        <v>84</v>
      </c>
      <c r="AW251" s="14" t="s">
        <v>30</v>
      </c>
      <c r="AX251" s="14" t="s">
        <v>75</v>
      </c>
      <c r="AY251" s="284" t="s">
        <v>160</v>
      </c>
    </row>
    <row r="252" s="15" customFormat="1">
      <c r="A252" s="15"/>
      <c r="B252" s="285"/>
      <c r="C252" s="286"/>
      <c r="D252" s="265" t="s">
        <v>169</v>
      </c>
      <c r="E252" s="287" t="s">
        <v>1</v>
      </c>
      <c r="F252" s="288" t="s">
        <v>172</v>
      </c>
      <c r="G252" s="286"/>
      <c r="H252" s="289">
        <v>11</v>
      </c>
      <c r="I252" s="290"/>
      <c r="J252" s="286"/>
      <c r="K252" s="286"/>
      <c r="L252" s="291"/>
      <c r="M252" s="292"/>
      <c r="N252" s="293"/>
      <c r="O252" s="293"/>
      <c r="P252" s="293"/>
      <c r="Q252" s="293"/>
      <c r="R252" s="293"/>
      <c r="S252" s="293"/>
      <c r="T252" s="294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95" t="s">
        <v>169</v>
      </c>
      <c r="AU252" s="295" t="s">
        <v>84</v>
      </c>
      <c r="AV252" s="15" t="s">
        <v>167</v>
      </c>
      <c r="AW252" s="15" t="s">
        <v>30</v>
      </c>
      <c r="AX252" s="15" t="s">
        <v>82</v>
      </c>
      <c r="AY252" s="295" t="s">
        <v>160</v>
      </c>
    </row>
    <row r="253" s="12" customFormat="1" ht="22.8" customHeight="1">
      <c r="A253" s="12"/>
      <c r="B253" s="235"/>
      <c r="C253" s="236"/>
      <c r="D253" s="237" t="s">
        <v>74</v>
      </c>
      <c r="E253" s="249" t="s">
        <v>557</v>
      </c>
      <c r="F253" s="249" t="s">
        <v>558</v>
      </c>
      <c r="G253" s="236"/>
      <c r="H253" s="236"/>
      <c r="I253" s="239"/>
      <c r="J253" s="250">
        <f>BK253</f>
        <v>0</v>
      </c>
      <c r="K253" s="236"/>
      <c r="L253" s="241"/>
      <c r="M253" s="242"/>
      <c r="N253" s="243"/>
      <c r="O253" s="243"/>
      <c r="P253" s="244">
        <f>P254</f>
        <v>0</v>
      </c>
      <c r="Q253" s="243"/>
      <c r="R253" s="244">
        <f>R254</f>
        <v>0</v>
      </c>
      <c r="S253" s="243"/>
      <c r="T253" s="245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46" t="s">
        <v>82</v>
      </c>
      <c r="AT253" s="247" t="s">
        <v>74</v>
      </c>
      <c r="AU253" s="247" t="s">
        <v>82</v>
      </c>
      <c r="AY253" s="246" t="s">
        <v>160</v>
      </c>
      <c r="BK253" s="248">
        <f>BK254</f>
        <v>0</v>
      </c>
    </row>
    <row r="254" s="2" customFormat="1" ht="49.05" customHeight="1">
      <c r="A254" s="41"/>
      <c r="B254" s="42"/>
      <c r="C254" s="251" t="s">
        <v>356</v>
      </c>
      <c r="D254" s="251" t="s">
        <v>162</v>
      </c>
      <c r="E254" s="252" t="s">
        <v>560</v>
      </c>
      <c r="F254" s="253" t="s">
        <v>561</v>
      </c>
      <c r="G254" s="254" t="s">
        <v>260</v>
      </c>
      <c r="H254" s="255">
        <v>0.042000000000000003</v>
      </c>
      <c r="I254" s="256"/>
      <c r="J254" s="257">
        <f>ROUND(I254*H254,2)</f>
        <v>0</v>
      </c>
      <c r="K254" s="253" t="s">
        <v>166</v>
      </c>
      <c r="L254" s="44"/>
      <c r="M254" s="317" t="s">
        <v>1</v>
      </c>
      <c r="N254" s="318" t="s">
        <v>40</v>
      </c>
      <c r="O254" s="319"/>
      <c r="P254" s="320">
        <f>O254*H254</f>
        <v>0</v>
      </c>
      <c r="Q254" s="320">
        <v>0</v>
      </c>
      <c r="R254" s="320">
        <f>Q254*H254</f>
        <v>0</v>
      </c>
      <c r="S254" s="320">
        <v>0</v>
      </c>
      <c r="T254" s="321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62" t="s">
        <v>167</v>
      </c>
      <c r="AT254" s="262" t="s">
        <v>162</v>
      </c>
      <c r="AU254" s="262" t="s">
        <v>84</v>
      </c>
      <c r="AY254" s="18" t="s">
        <v>160</v>
      </c>
      <c r="BE254" s="154">
        <f>IF(N254="základní",J254,0)</f>
        <v>0</v>
      </c>
      <c r="BF254" s="154">
        <f>IF(N254="snížená",J254,0)</f>
        <v>0</v>
      </c>
      <c r="BG254" s="154">
        <f>IF(N254="zákl. přenesená",J254,0)</f>
        <v>0</v>
      </c>
      <c r="BH254" s="154">
        <f>IF(N254="sníž. přenesená",J254,0)</f>
        <v>0</v>
      </c>
      <c r="BI254" s="154">
        <f>IF(N254="nulová",J254,0)</f>
        <v>0</v>
      </c>
      <c r="BJ254" s="18" t="s">
        <v>82</v>
      </c>
      <c r="BK254" s="154">
        <f>ROUND(I254*H254,2)</f>
        <v>0</v>
      </c>
      <c r="BL254" s="18" t="s">
        <v>167</v>
      </c>
      <c r="BM254" s="262" t="s">
        <v>979</v>
      </c>
    </row>
    <row r="255" s="2" customFormat="1" ht="6.96" customHeight="1">
      <c r="A255" s="41"/>
      <c r="B255" s="69"/>
      <c r="C255" s="70"/>
      <c r="D255" s="70"/>
      <c r="E255" s="70"/>
      <c r="F255" s="70"/>
      <c r="G255" s="70"/>
      <c r="H255" s="70"/>
      <c r="I255" s="70"/>
      <c r="J255" s="70"/>
      <c r="K255" s="70"/>
      <c r="L255" s="44"/>
      <c r="M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</row>
  </sheetData>
  <sheetProtection sheet="1" autoFilter="0" formatColumns="0" formatRows="0" objects="1" scenarios="1" spinCount="100000" saltValue="ecAnaQkMTGSAy8SdYhZFTuyOvFHJdzOgva4yjpnzX09Dqe2xOiRASmpZybcbZaIPRHRK6o6gsIu+ENEaT4IntQ==" hashValue="mvvdR6VRo0i2SkV0Ul24flf3GGB9GLMqBzrY+QxOqRFObiDh1CfK7bpkdJLm0ZDJpBQfGn5h3YLCDfT3E1GlbQ==" algorithmName="SHA-512" password="CC35"/>
  <autoFilter ref="C135:K254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8:F108"/>
    <mergeCell ref="D109:F109"/>
    <mergeCell ref="D110:F110"/>
    <mergeCell ref="D111:F111"/>
    <mergeCell ref="D112:F112"/>
    <mergeCell ref="E124:H124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21"/>
      <c r="AT3" s="18" t="s">
        <v>84</v>
      </c>
    </row>
    <row r="4" s="1" customFormat="1" ht="24.96" customHeight="1">
      <c r="B4" s="21"/>
      <c r="D4" s="164" t="s">
        <v>114</v>
      </c>
      <c r="L4" s="21"/>
      <c r="M4" s="165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66" t="s">
        <v>16</v>
      </c>
      <c r="L6" s="21"/>
    </row>
    <row r="7" s="1" customFormat="1" ht="16.5" customHeight="1">
      <c r="B7" s="21"/>
      <c r="E7" s="167" t="str">
        <f>'Rekapitulace stavby'!K6</f>
        <v>Babice - prodloužení vodovodu a kanalizace</v>
      </c>
      <c r="F7" s="166"/>
      <c r="G7" s="166"/>
      <c r="H7" s="166"/>
      <c r="L7" s="21"/>
    </row>
    <row r="8" s="2" customFormat="1" ht="12" customHeight="1">
      <c r="A8" s="41"/>
      <c r="B8" s="44"/>
      <c r="C8" s="41"/>
      <c r="D8" s="166" t="s">
        <v>115</v>
      </c>
      <c r="E8" s="41"/>
      <c r="F8" s="41"/>
      <c r="G8" s="41"/>
      <c r="H8" s="41"/>
      <c r="I8" s="41"/>
      <c r="J8" s="41"/>
      <c r="K8" s="41"/>
      <c r="L8" s="66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4"/>
      <c r="C9" s="41"/>
      <c r="D9" s="41"/>
      <c r="E9" s="168" t="s">
        <v>980</v>
      </c>
      <c r="F9" s="41"/>
      <c r="G9" s="41"/>
      <c r="H9" s="41"/>
      <c r="I9" s="41"/>
      <c r="J9" s="41"/>
      <c r="K9" s="41"/>
      <c r="L9" s="66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4"/>
      <c r="C10" s="41"/>
      <c r="D10" s="41"/>
      <c r="E10" s="41"/>
      <c r="F10" s="41"/>
      <c r="G10" s="41"/>
      <c r="H10" s="41"/>
      <c r="I10" s="41"/>
      <c r="J10" s="41"/>
      <c r="K10" s="41"/>
      <c r="L10" s="66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4"/>
      <c r="C11" s="41"/>
      <c r="D11" s="166" t="s">
        <v>18</v>
      </c>
      <c r="E11" s="41"/>
      <c r="F11" s="144" t="s">
        <v>1</v>
      </c>
      <c r="G11" s="41"/>
      <c r="H11" s="41"/>
      <c r="I11" s="166" t="s">
        <v>19</v>
      </c>
      <c r="J11" s="144" t="s">
        <v>1</v>
      </c>
      <c r="K11" s="41"/>
      <c r="L11" s="66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4"/>
      <c r="C12" s="41"/>
      <c r="D12" s="166" t="s">
        <v>20</v>
      </c>
      <c r="E12" s="41"/>
      <c r="F12" s="144" t="s">
        <v>21</v>
      </c>
      <c r="G12" s="41"/>
      <c r="H12" s="41"/>
      <c r="I12" s="166" t="s">
        <v>22</v>
      </c>
      <c r="J12" s="169" t="str">
        <f>'Rekapitulace stavby'!AN8</f>
        <v>16. 11. 2020</v>
      </c>
      <c r="K12" s="41"/>
      <c r="L12" s="66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4"/>
      <c r="C13" s="41"/>
      <c r="D13" s="41"/>
      <c r="E13" s="41"/>
      <c r="F13" s="41"/>
      <c r="G13" s="41"/>
      <c r="H13" s="41"/>
      <c r="I13" s="41"/>
      <c r="J13" s="41"/>
      <c r="K13" s="41"/>
      <c r="L13" s="66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4"/>
      <c r="C14" s="41"/>
      <c r="D14" s="166" t="s">
        <v>24</v>
      </c>
      <c r="E14" s="41"/>
      <c r="F14" s="41"/>
      <c r="G14" s="41"/>
      <c r="H14" s="41"/>
      <c r="I14" s="166" t="s">
        <v>25</v>
      </c>
      <c r="J14" s="144" t="str">
        <f>IF('Rekapitulace stavby'!AN10="","",'Rekapitulace stavby'!AN10)</f>
        <v/>
      </c>
      <c r="K14" s="41"/>
      <c r="L14" s="66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4"/>
      <c r="C15" s="41"/>
      <c r="D15" s="41"/>
      <c r="E15" s="144" t="str">
        <f>IF('Rekapitulace stavby'!E11="","",'Rekapitulace stavby'!E11)</f>
        <v xml:space="preserve"> </v>
      </c>
      <c r="F15" s="41"/>
      <c r="G15" s="41"/>
      <c r="H15" s="41"/>
      <c r="I15" s="166" t="s">
        <v>26</v>
      </c>
      <c r="J15" s="144" t="str">
        <f>IF('Rekapitulace stavby'!AN11="","",'Rekapitulace stavby'!AN11)</f>
        <v/>
      </c>
      <c r="K15" s="41"/>
      <c r="L15" s="66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4"/>
      <c r="C16" s="41"/>
      <c r="D16" s="41"/>
      <c r="E16" s="41"/>
      <c r="F16" s="41"/>
      <c r="G16" s="41"/>
      <c r="H16" s="41"/>
      <c r="I16" s="41"/>
      <c r="J16" s="41"/>
      <c r="K16" s="41"/>
      <c r="L16" s="66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4"/>
      <c r="C17" s="41"/>
      <c r="D17" s="166" t="s">
        <v>27</v>
      </c>
      <c r="E17" s="41"/>
      <c r="F17" s="41"/>
      <c r="G17" s="41"/>
      <c r="H17" s="41"/>
      <c r="I17" s="166" t="s">
        <v>25</v>
      </c>
      <c r="J17" s="34" t="str">
        <f>'Rekapitulace stavby'!AN13</f>
        <v>Vyplň údaj</v>
      </c>
      <c r="K17" s="41"/>
      <c r="L17" s="66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4"/>
      <c r="C18" s="41"/>
      <c r="D18" s="41"/>
      <c r="E18" s="34" t="str">
        <f>'Rekapitulace stavby'!E14</f>
        <v>Vyplň údaj</v>
      </c>
      <c r="F18" s="144"/>
      <c r="G18" s="144"/>
      <c r="H18" s="144"/>
      <c r="I18" s="166" t="s">
        <v>26</v>
      </c>
      <c r="J18" s="34" t="str">
        <f>'Rekapitulace stavby'!AN14</f>
        <v>Vyplň údaj</v>
      </c>
      <c r="K18" s="41"/>
      <c r="L18" s="66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4"/>
      <c r="C19" s="41"/>
      <c r="D19" s="41"/>
      <c r="E19" s="41"/>
      <c r="F19" s="41"/>
      <c r="G19" s="41"/>
      <c r="H19" s="41"/>
      <c r="I19" s="41"/>
      <c r="J19" s="41"/>
      <c r="K19" s="41"/>
      <c r="L19" s="66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4"/>
      <c r="C20" s="41"/>
      <c r="D20" s="166" t="s">
        <v>29</v>
      </c>
      <c r="E20" s="41"/>
      <c r="F20" s="41"/>
      <c r="G20" s="41"/>
      <c r="H20" s="41"/>
      <c r="I20" s="166" t="s">
        <v>25</v>
      </c>
      <c r="J20" s="144" t="str">
        <f>IF('Rekapitulace stavby'!AN16="","",'Rekapitulace stavby'!AN16)</f>
        <v/>
      </c>
      <c r="K20" s="41"/>
      <c r="L20" s="66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4"/>
      <c r="C21" s="41"/>
      <c r="D21" s="41"/>
      <c r="E21" s="144" t="str">
        <f>IF('Rekapitulace stavby'!E17="","",'Rekapitulace stavby'!E17)</f>
        <v xml:space="preserve"> </v>
      </c>
      <c r="F21" s="41"/>
      <c r="G21" s="41"/>
      <c r="H21" s="41"/>
      <c r="I21" s="166" t="s">
        <v>26</v>
      </c>
      <c r="J21" s="144" t="str">
        <f>IF('Rekapitulace stavby'!AN17="","",'Rekapitulace stavby'!AN17)</f>
        <v/>
      </c>
      <c r="K21" s="41"/>
      <c r="L21" s="66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4"/>
      <c r="C22" s="41"/>
      <c r="D22" s="41"/>
      <c r="E22" s="41"/>
      <c r="F22" s="41"/>
      <c r="G22" s="41"/>
      <c r="H22" s="41"/>
      <c r="I22" s="41"/>
      <c r="J22" s="41"/>
      <c r="K22" s="41"/>
      <c r="L22" s="66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4"/>
      <c r="C23" s="41"/>
      <c r="D23" s="166" t="s">
        <v>31</v>
      </c>
      <c r="E23" s="41"/>
      <c r="F23" s="41"/>
      <c r="G23" s="41"/>
      <c r="H23" s="41"/>
      <c r="I23" s="166" t="s">
        <v>25</v>
      </c>
      <c r="J23" s="144" t="str">
        <f>IF('Rekapitulace stavby'!AN19="","",'Rekapitulace stavby'!AN19)</f>
        <v/>
      </c>
      <c r="K23" s="41"/>
      <c r="L23" s="66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4"/>
      <c r="C24" s="41"/>
      <c r="D24" s="41"/>
      <c r="E24" s="144" t="str">
        <f>IF('Rekapitulace stavby'!E20="","",'Rekapitulace stavby'!E20)</f>
        <v xml:space="preserve"> </v>
      </c>
      <c r="F24" s="41"/>
      <c r="G24" s="41"/>
      <c r="H24" s="41"/>
      <c r="I24" s="166" t="s">
        <v>26</v>
      </c>
      <c r="J24" s="144" t="str">
        <f>IF('Rekapitulace stavby'!AN20="","",'Rekapitulace stavby'!AN20)</f>
        <v/>
      </c>
      <c r="K24" s="41"/>
      <c r="L24" s="66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4"/>
      <c r="C25" s="41"/>
      <c r="D25" s="41"/>
      <c r="E25" s="41"/>
      <c r="F25" s="41"/>
      <c r="G25" s="41"/>
      <c r="H25" s="41"/>
      <c r="I25" s="41"/>
      <c r="J25" s="41"/>
      <c r="K25" s="41"/>
      <c r="L25" s="66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4"/>
      <c r="C26" s="41"/>
      <c r="D26" s="166" t="s">
        <v>32</v>
      </c>
      <c r="E26" s="41"/>
      <c r="F26" s="41"/>
      <c r="G26" s="41"/>
      <c r="H26" s="41"/>
      <c r="I26" s="41"/>
      <c r="J26" s="41"/>
      <c r="K26" s="41"/>
      <c r="L26" s="66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70"/>
      <c r="B27" s="171"/>
      <c r="C27" s="170"/>
      <c r="D27" s="170"/>
      <c r="E27" s="172" t="s">
        <v>1</v>
      </c>
      <c r="F27" s="172"/>
      <c r="G27" s="172"/>
      <c r="H27" s="172"/>
      <c r="I27" s="170"/>
      <c r="J27" s="170"/>
      <c r="K27" s="170"/>
      <c r="L27" s="173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</row>
    <row r="28" s="2" customFormat="1" ht="6.96" customHeight="1">
      <c r="A28" s="41"/>
      <c r="B28" s="44"/>
      <c r="C28" s="41"/>
      <c r="D28" s="41"/>
      <c r="E28" s="41"/>
      <c r="F28" s="41"/>
      <c r="G28" s="41"/>
      <c r="H28" s="41"/>
      <c r="I28" s="41"/>
      <c r="J28" s="41"/>
      <c r="K28" s="41"/>
      <c r="L28" s="66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4"/>
      <c r="C29" s="41"/>
      <c r="D29" s="174"/>
      <c r="E29" s="174"/>
      <c r="F29" s="174"/>
      <c r="G29" s="174"/>
      <c r="H29" s="174"/>
      <c r="I29" s="174"/>
      <c r="J29" s="174"/>
      <c r="K29" s="174"/>
      <c r="L29" s="66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14.4" customHeight="1">
      <c r="A30" s="41"/>
      <c r="B30" s="44"/>
      <c r="C30" s="41"/>
      <c r="D30" s="144" t="s">
        <v>119</v>
      </c>
      <c r="E30" s="41"/>
      <c r="F30" s="41"/>
      <c r="G30" s="41"/>
      <c r="H30" s="41"/>
      <c r="I30" s="41"/>
      <c r="J30" s="175">
        <f>J96</f>
        <v>0</v>
      </c>
      <c r="K30" s="41"/>
      <c r="L30" s="66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14.4" customHeight="1">
      <c r="A31" s="41"/>
      <c r="B31" s="44"/>
      <c r="C31" s="41"/>
      <c r="D31" s="176" t="s">
        <v>108</v>
      </c>
      <c r="E31" s="41"/>
      <c r="F31" s="41"/>
      <c r="G31" s="41"/>
      <c r="H31" s="41"/>
      <c r="I31" s="41"/>
      <c r="J31" s="175">
        <f>J100</f>
        <v>0</v>
      </c>
      <c r="K31" s="41"/>
      <c r="L31" s="66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4"/>
      <c r="C32" s="41"/>
      <c r="D32" s="177" t="s">
        <v>35</v>
      </c>
      <c r="E32" s="41"/>
      <c r="F32" s="41"/>
      <c r="G32" s="41"/>
      <c r="H32" s="41"/>
      <c r="I32" s="41"/>
      <c r="J32" s="178">
        <f>ROUND(J30 + J31, 2)</f>
        <v>0</v>
      </c>
      <c r="K32" s="41"/>
      <c r="L32" s="6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4"/>
      <c r="C33" s="41"/>
      <c r="D33" s="174"/>
      <c r="E33" s="174"/>
      <c r="F33" s="174"/>
      <c r="G33" s="174"/>
      <c r="H33" s="174"/>
      <c r="I33" s="174"/>
      <c r="J33" s="174"/>
      <c r="K33" s="174"/>
      <c r="L33" s="6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4"/>
      <c r="C34" s="41"/>
      <c r="D34" s="41"/>
      <c r="E34" s="41"/>
      <c r="F34" s="179" t="s">
        <v>37</v>
      </c>
      <c r="G34" s="41"/>
      <c r="H34" s="41"/>
      <c r="I34" s="179" t="s">
        <v>36</v>
      </c>
      <c r="J34" s="179" t="s">
        <v>38</v>
      </c>
      <c r="K34" s="41"/>
      <c r="L34" s="6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4"/>
      <c r="C35" s="41"/>
      <c r="D35" s="180" t="s">
        <v>39</v>
      </c>
      <c r="E35" s="166" t="s">
        <v>40</v>
      </c>
      <c r="F35" s="181">
        <f>ROUND((SUM(BE100:BE107) + SUM(BE127:BE145)),  2)</f>
        <v>0</v>
      </c>
      <c r="G35" s="41"/>
      <c r="H35" s="41"/>
      <c r="I35" s="182">
        <v>0.20999999999999999</v>
      </c>
      <c r="J35" s="181">
        <f>ROUND(((SUM(BE100:BE107) + SUM(BE127:BE145))*I35),  2)</f>
        <v>0</v>
      </c>
      <c r="K35" s="41"/>
      <c r="L35" s="6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4"/>
      <c r="C36" s="41"/>
      <c r="D36" s="41"/>
      <c r="E36" s="166" t="s">
        <v>41</v>
      </c>
      <c r="F36" s="181">
        <f>ROUND((SUM(BF100:BF107) + SUM(BF127:BF145)),  2)</f>
        <v>0</v>
      </c>
      <c r="G36" s="41"/>
      <c r="H36" s="41"/>
      <c r="I36" s="182">
        <v>0.14999999999999999</v>
      </c>
      <c r="J36" s="181">
        <f>ROUND(((SUM(BF100:BF107) + SUM(BF127:BF145))*I36),  2)</f>
        <v>0</v>
      </c>
      <c r="K36" s="41"/>
      <c r="L36" s="6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4"/>
      <c r="C37" s="41"/>
      <c r="D37" s="41"/>
      <c r="E37" s="166" t="s">
        <v>42</v>
      </c>
      <c r="F37" s="181">
        <f>ROUND((SUM(BG100:BG107) + SUM(BG127:BG145)),  2)</f>
        <v>0</v>
      </c>
      <c r="G37" s="41"/>
      <c r="H37" s="41"/>
      <c r="I37" s="182">
        <v>0.20999999999999999</v>
      </c>
      <c r="J37" s="181">
        <f>0</f>
        <v>0</v>
      </c>
      <c r="K37" s="41"/>
      <c r="L37" s="6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4"/>
      <c r="C38" s="41"/>
      <c r="D38" s="41"/>
      <c r="E38" s="166" t="s">
        <v>43</v>
      </c>
      <c r="F38" s="181">
        <f>ROUND((SUM(BH100:BH107) + SUM(BH127:BH145)),  2)</f>
        <v>0</v>
      </c>
      <c r="G38" s="41"/>
      <c r="H38" s="41"/>
      <c r="I38" s="182">
        <v>0.14999999999999999</v>
      </c>
      <c r="J38" s="181">
        <f>0</f>
        <v>0</v>
      </c>
      <c r="K38" s="41"/>
      <c r="L38" s="6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4"/>
      <c r="C39" s="41"/>
      <c r="D39" s="41"/>
      <c r="E39" s="166" t="s">
        <v>44</v>
      </c>
      <c r="F39" s="181">
        <f>ROUND((SUM(BI100:BI107) + SUM(BI127:BI145)),  2)</f>
        <v>0</v>
      </c>
      <c r="G39" s="41"/>
      <c r="H39" s="41"/>
      <c r="I39" s="182">
        <v>0</v>
      </c>
      <c r="J39" s="181">
        <f>0</f>
        <v>0</v>
      </c>
      <c r="K39" s="41"/>
      <c r="L39" s="6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4"/>
      <c r="C40" s="41"/>
      <c r="D40" s="41"/>
      <c r="E40" s="41"/>
      <c r="F40" s="41"/>
      <c r="G40" s="41"/>
      <c r="H40" s="41"/>
      <c r="I40" s="41"/>
      <c r="J40" s="41"/>
      <c r="K40" s="41"/>
      <c r="L40" s="6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4"/>
      <c r="C41" s="183"/>
      <c r="D41" s="184" t="s">
        <v>45</v>
      </c>
      <c r="E41" s="185"/>
      <c r="F41" s="185"/>
      <c r="G41" s="186" t="s">
        <v>46</v>
      </c>
      <c r="H41" s="187" t="s">
        <v>47</v>
      </c>
      <c r="I41" s="185"/>
      <c r="J41" s="188">
        <f>SUM(J32:J39)</f>
        <v>0</v>
      </c>
      <c r="K41" s="189"/>
      <c r="L41" s="6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44"/>
      <c r="C42" s="41"/>
      <c r="D42" s="41"/>
      <c r="E42" s="41"/>
      <c r="F42" s="41"/>
      <c r="G42" s="41"/>
      <c r="H42" s="41"/>
      <c r="I42" s="41"/>
      <c r="J42" s="41"/>
      <c r="K42" s="41"/>
      <c r="L42" s="6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6"/>
      <c r="D50" s="190" t="s">
        <v>48</v>
      </c>
      <c r="E50" s="191"/>
      <c r="F50" s="191"/>
      <c r="G50" s="190" t="s">
        <v>49</v>
      </c>
      <c r="H50" s="191"/>
      <c r="I50" s="191"/>
      <c r="J50" s="191"/>
      <c r="K50" s="191"/>
      <c r="L50" s="66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41"/>
      <c r="B61" s="44"/>
      <c r="C61" s="41"/>
      <c r="D61" s="192" t="s">
        <v>50</v>
      </c>
      <c r="E61" s="193"/>
      <c r="F61" s="194" t="s">
        <v>51</v>
      </c>
      <c r="G61" s="192" t="s">
        <v>50</v>
      </c>
      <c r="H61" s="193"/>
      <c r="I61" s="193"/>
      <c r="J61" s="195" t="s">
        <v>51</v>
      </c>
      <c r="K61" s="193"/>
      <c r="L61" s="66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41"/>
      <c r="B65" s="44"/>
      <c r="C65" s="41"/>
      <c r="D65" s="190" t="s">
        <v>52</v>
      </c>
      <c r="E65" s="196"/>
      <c r="F65" s="196"/>
      <c r="G65" s="190" t="s">
        <v>53</v>
      </c>
      <c r="H65" s="196"/>
      <c r="I65" s="196"/>
      <c r="J65" s="196"/>
      <c r="K65" s="196"/>
      <c r="L65" s="6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41"/>
      <c r="B76" s="44"/>
      <c r="C76" s="41"/>
      <c r="D76" s="192" t="s">
        <v>50</v>
      </c>
      <c r="E76" s="193"/>
      <c r="F76" s="194" t="s">
        <v>51</v>
      </c>
      <c r="G76" s="192" t="s">
        <v>50</v>
      </c>
      <c r="H76" s="193"/>
      <c r="I76" s="193"/>
      <c r="J76" s="195" t="s">
        <v>51</v>
      </c>
      <c r="K76" s="193"/>
      <c r="L76" s="66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4.4" customHeight="1">
      <c r="A77" s="41"/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66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1" s="2" customFormat="1" ht="6.96" customHeight="1">
      <c r="A81" s="41"/>
      <c r="B81" s="199"/>
      <c r="C81" s="200"/>
      <c r="D81" s="200"/>
      <c r="E81" s="200"/>
      <c r="F81" s="200"/>
      <c r="G81" s="200"/>
      <c r="H81" s="200"/>
      <c r="I81" s="200"/>
      <c r="J81" s="200"/>
      <c r="K81" s="200"/>
      <c r="L81" s="66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4.96" customHeight="1">
      <c r="A82" s="41"/>
      <c r="B82" s="42"/>
      <c r="C82" s="24" t="s">
        <v>120</v>
      </c>
      <c r="D82" s="43"/>
      <c r="E82" s="43"/>
      <c r="F82" s="43"/>
      <c r="G82" s="43"/>
      <c r="H82" s="43"/>
      <c r="I82" s="43"/>
      <c r="J82" s="43"/>
      <c r="K82" s="43"/>
      <c r="L82" s="66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66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3" t="s">
        <v>16</v>
      </c>
      <c r="D84" s="43"/>
      <c r="E84" s="43"/>
      <c r="F84" s="43"/>
      <c r="G84" s="43"/>
      <c r="H84" s="43"/>
      <c r="I84" s="43"/>
      <c r="J84" s="43"/>
      <c r="K84" s="43"/>
      <c r="L84" s="66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6.5" customHeight="1">
      <c r="A85" s="41"/>
      <c r="B85" s="42"/>
      <c r="C85" s="43"/>
      <c r="D85" s="43"/>
      <c r="E85" s="201" t="str">
        <f>E7</f>
        <v>Babice - prodloužení vodovodu a kanalizace</v>
      </c>
      <c r="F85" s="33"/>
      <c r="G85" s="33"/>
      <c r="H85" s="33"/>
      <c r="I85" s="43"/>
      <c r="J85" s="43"/>
      <c r="K85" s="43"/>
      <c r="L85" s="66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3" t="s">
        <v>115</v>
      </c>
      <c r="D86" s="43"/>
      <c r="E86" s="43"/>
      <c r="F86" s="43"/>
      <c r="G86" s="43"/>
      <c r="H86" s="43"/>
      <c r="I86" s="43"/>
      <c r="J86" s="43"/>
      <c r="K86" s="43"/>
      <c r="L86" s="66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6.5" customHeight="1">
      <c r="A87" s="41"/>
      <c r="B87" s="42"/>
      <c r="C87" s="43"/>
      <c r="D87" s="43"/>
      <c r="E87" s="79" t="str">
        <f>E9</f>
        <v>SO90 - Vedlejší a ostatní náklady</v>
      </c>
      <c r="F87" s="43"/>
      <c r="G87" s="43"/>
      <c r="H87" s="43"/>
      <c r="I87" s="43"/>
      <c r="J87" s="43"/>
      <c r="K87" s="43"/>
      <c r="L87" s="66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66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2" customHeight="1">
      <c r="A89" s="41"/>
      <c r="B89" s="42"/>
      <c r="C89" s="33" t="s">
        <v>20</v>
      </c>
      <c r="D89" s="43"/>
      <c r="E89" s="43"/>
      <c r="F89" s="28" t="str">
        <f>F12</f>
        <v xml:space="preserve"> </v>
      </c>
      <c r="G89" s="43"/>
      <c r="H89" s="43"/>
      <c r="I89" s="33" t="s">
        <v>22</v>
      </c>
      <c r="J89" s="82" t="str">
        <f>IF(J12="","",J12)</f>
        <v>16. 11. 2020</v>
      </c>
      <c r="K89" s="43"/>
      <c r="L89" s="66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66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5.15" customHeight="1">
      <c r="A91" s="41"/>
      <c r="B91" s="42"/>
      <c r="C91" s="33" t="s">
        <v>24</v>
      </c>
      <c r="D91" s="43"/>
      <c r="E91" s="43"/>
      <c r="F91" s="28" t="str">
        <f>E15</f>
        <v xml:space="preserve"> </v>
      </c>
      <c r="G91" s="43"/>
      <c r="H91" s="43"/>
      <c r="I91" s="33" t="s">
        <v>29</v>
      </c>
      <c r="J91" s="37" t="str">
        <f>E21</f>
        <v xml:space="preserve"> </v>
      </c>
      <c r="K91" s="43"/>
      <c r="L91" s="66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5.15" customHeight="1">
      <c r="A92" s="41"/>
      <c r="B92" s="42"/>
      <c r="C92" s="33" t="s">
        <v>27</v>
      </c>
      <c r="D92" s="43"/>
      <c r="E92" s="43"/>
      <c r="F92" s="28" t="str">
        <f>IF(E18="","",E18)</f>
        <v>Vyplň údaj</v>
      </c>
      <c r="G92" s="43"/>
      <c r="H92" s="43"/>
      <c r="I92" s="33" t="s">
        <v>31</v>
      </c>
      <c r="J92" s="37" t="str">
        <f>E24</f>
        <v xml:space="preserve"> </v>
      </c>
      <c r="K92" s="43"/>
      <c r="L92" s="66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0.32" customHeight="1">
      <c r="A93" s="4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66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29.28" customHeight="1">
      <c r="A94" s="41"/>
      <c r="B94" s="42"/>
      <c r="C94" s="202" t="s">
        <v>121</v>
      </c>
      <c r="D94" s="160"/>
      <c r="E94" s="160"/>
      <c r="F94" s="160"/>
      <c r="G94" s="160"/>
      <c r="H94" s="160"/>
      <c r="I94" s="160"/>
      <c r="J94" s="203" t="s">
        <v>122</v>
      </c>
      <c r="K94" s="160"/>
      <c r="L94" s="66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66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2" customFormat="1" ht="22.8" customHeight="1">
      <c r="A96" s="41"/>
      <c r="B96" s="42"/>
      <c r="C96" s="204" t="s">
        <v>123</v>
      </c>
      <c r="D96" s="43"/>
      <c r="E96" s="43"/>
      <c r="F96" s="43"/>
      <c r="G96" s="43"/>
      <c r="H96" s="43"/>
      <c r="I96" s="43"/>
      <c r="J96" s="113">
        <f>J127</f>
        <v>0</v>
      </c>
      <c r="K96" s="43"/>
      <c r="L96" s="66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U96" s="18" t="s">
        <v>124</v>
      </c>
    </row>
    <row r="97" s="9" customFormat="1" ht="24.96" customHeight="1">
      <c r="A97" s="9"/>
      <c r="B97" s="205"/>
      <c r="C97" s="206"/>
      <c r="D97" s="207" t="s">
        <v>981</v>
      </c>
      <c r="E97" s="208"/>
      <c r="F97" s="208"/>
      <c r="G97" s="208"/>
      <c r="H97" s="208"/>
      <c r="I97" s="208"/>
      <c r="J97" s="209">
        <f>J128</f>
        <v>0</v>
      </c>
      <c r="K97" s="206"/>
      <c r="L97" s="21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41"/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66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</row>
    <row r="99" s="2" customFormat="1" ht="6.96" customHeight="1">
      <c r="A99" s="41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66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</row>
    <row r="100" s="2" customFormat="1" ht="29.28" customHeight="1">
      <c r="A100" s="41"/>
      <c r="B100" s="42"/>
      <c r="C100" s="204" t="s">
        <v>136</v>
      </c>
      <c r="D100" s="43"/>
      <c r="E100" s="43"/>
      <c r="F100" s="43"/>
      <c r="G100" s="43"/>
      <c r="H100" s="43"/>
      <c r="I100" s="43"/>
      <c r="J100" s="216">
        <f>ROUND(J101 + J102 + J103 + J104 + J105 + J106,2)</f>
        <v>0</v>
      </c>
      <c r="K100" s="43"/>
      <c r="L100" s="66"/>
      <c r="N100" s="217" t="s">
        <v>39</v>
      </c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</row>
    <row r="101" s="2" customFormat="1" ht="18" customHeight="1">
      <c r="A101" s="41"/>
      <c r="B101" s="42"/>
      <c r="C101" s="43"/>
      <c r="D101" s="155" t="s">
        <v>137</v>
      </c>
      <c r="E101" s="150"/>
      <c r="F101" s="150"/>
      <c r="G101" s="43"/>
      <c r="H101" s="43"/>
      <c r="I101" s="43"/>
      <c r="J101" s="151">
        <v>0</v>
      </c>
      <c r="K101" s="43"/>
      <c r="L101" s="218"/>
      <c r="M101" s="219"/>
      <c r="N101" s="220" t="s">
        <v>40</v>
      </c>
      <c r="O101" s="219"/>
      <c r="P101" s="219"/>
      <c r="Q101" s="219"/>
      <c r="R101" s="219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22" t="s">
        <v>138</v>
      </c>
      <c r="AZ101" s="219"/>
      <c r="BA101" s="219"/>
      <c r="BB101" s="219"/>
      <c r="BC101" s="219"/>
      <c r="BD101" s="219"/>
      <c r="BE101" s="223">
        <f>IF(N101="základní",J101,0)</f>
        <v>0</v>
      </c>
      <c r="BF101" s="223">
        <f>IF(N101="snížená",J101,0)</f>
        <v>0</v>
      </c>
      <c r="BG101" s="223">
        <f>IF(N101="zákl. přenesená",J101,0)</f>
        <v>0</v>
      </c>
      <c r="BH101" s="223">
        <f>IF(N101="sníž. přenesená",J101,0)</f>
        <v>0</v>
      </c>
      <c r="BI101" s="223">
        <f>IF(N101="nulová",J101,0)</f>
        <v>0</v>
      </c>
      <c r="BJ101" s="222" t="s">
        <v>82</v>
      </c>
      <c r="BK101" s="219"/>
      <c r="BL101" s="219"/>
      <c r="BM101" s="219"/>
    </row>
    <row r="102" s="2" customFormat="1" ht="18" customHeight="1">
      <c r="A102" s="41"/>
      <c r="B102" s="42"/>
      <c r="C102" s="43"/>
      <c r="D102" s="155" t="s">
        <v>139</v>
      </c>
      <c r="E102" s="150"/>
      <c r="F102" s="150"/>
      <c r="G102" s="43"/>
      <c r="H102" s="43"/>
      <c r="I102" s="43"/>
      <c r="J102" s="151">
        <v>0</v>
      </c>
      <c r="K102" s="43"/>
      <c r="L102" s="218"/>
      <c r="M102" s="219"/>
      <c r="N102" s="220" t="s">
        <v>40</v>
      </c>
      <c r="O102" s="219"/>
      <c r="P102" s="219"/>
      <c r="Q102" s="219"/>
      <c r="R102" s="219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22" t="s">
        <v>138</v>
      </c>
      <c r="AZ102" s="219"/>
      <c r="BA102" s="219"/>
      <c r="BB102" s="219"/>
      <c r="BC102" s="219"/>
      <c r="BD102" s="219"/>
      <c r="BE102" s="223">
        <f>IF(N102="základní",J102,0)</f>
        <v>0</v>
      </c>
      <c r="BF102" s="223">
        <f>IF(N102="snížená",J102,0)</f>
        <v>0</v>
      </c>
      <c r="BG102" s="223">
        <f>IF(N102="zákl. přenesená",J102,0)</f>
        <v>0</v>
      </c>
      <c r="BH102" s="223">
        <f>IF(N102="sníž. přenesená",J102,0)</f>
        <v>0</v>
      </c>
      <c r="BI102" s="223">
        <f>IF(N102="nulová",J102,0)</f>
        <v>0</v>
      </c>
      <c r="BJ102" s="222" t="s">
        <v>82</v>
      </c>
      <c r="BK102" s="219"/>
      <c r="BL102" s="219"/>
      <c r="BM102" s="219"/>
    </row>
    <row r="103" s="2" customFormat="1" ht="18" customHeight="1">
      <c r="A103" s="41"/>
      <c r="B103" s="42"/>
      <c r="C103" s="43"/>
      <c r="D103" s="155" t="s">
        <v>140</v>
      </c>
      <c r="E103" s="150"/>
      <c r="F103" s="150"/>
      <c r="G103" s="43"/>
      <c r="H103" s="43"/>
      <c r="I103" s="43"/>
      <c r="J103" s="151">
        <v>0</v>
      </c>
      <c r="K103" s="43"/>
      <c r="L103" s="218"/>
      <c r="M103" s="219"/>
      <c r="N103" s="220" t="s">
        <v>40</v>
      </c>
      <c r="O103" s="219"/>
      <c r="P103" s="219"/>
      <c r="Q103" s="219"/>
      <c r="R103" s="219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22" t="s">
        <v>138</v>
      </c>
      <c r="AZ103" s="219"/>
      <c r="BA103" s="219"/>
      <c r="BB103" s="219"/>
      <c r="BC103" s="219"/>
      <c r="BD103" s="219"/>
      <c r="BE103" s="223">
        <f>IF(N103="základní",J103,0)</f>
        <v>0</v>
      </c>
      <c r="BF103" s="223">
        <f>IF(N103="snížená",J103,0)</f>
        <v>0</v>
      </c>
      <c r="BG103" s="223">
        <f>IF(N103="zákl. přenesená",J103,0)</f>
        <v>0</v>
      </c>
      <c r="BH103" s="223">
        <f>IF(N103="sníž. přenesená",J103,0)</f>
        <v>0</v>
      </c>
      <c r="BI103" s="223">
        <f>IF(N103="nulová",J103,0)</f>
        <v>0</v>
      </c>
      <c r="BJ103" s="222" t="s">
        <v>82</v>
      </c>
      <c r="BK103" s="219"/>
      <c r="BL103" s="219"/>
      <c r="BM103" s="219"/>
    </row>
    <row r="104" s="2" customFormat="1" ht="18" customHeight="1">
      <c r="A104" s="41"/>
      <c r="B104" s="42"/>
      <c r="C104" s="43"/>
      <c r="D104" s="155" t="s">
        <v>141</v>
      </c>
      <c r="E104" s="150"/>
      <c r="F104" s="150"/>
      <c r="G104" s="43"/>
      <c r="H104" s="43"/>
      <c r="I104" s="43"/>
      <c r="J104" s="151">
        <v>0</v>
      </c>
      <c r="K104" s="43"/>
      <c r="L104" s="218"/>
      <c r="M104" s="219"/>
      <c r="N104" s="220" t="s">
        <v>40</v>
      </c>
      <c r="O104" s="219"/>
      <c r="P104" s="219"/>
      <c r="Q104" s="219"/>
      <c r="R104" s="219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  <c r="AY104" s="222" t="s">
        <v>138</v>
      </c>
      <c r="AZ104" s="219"/>
      <c r="BA104" s="219"/>
      <c r="BB104" s="219"/>
      <c r="BC104" s="219"/>
      <c r="BD104" s="219"/>
      <c r="BE104" s="223">
        <f>IF(N104="základní",J104,0)</f>
        <v>0</v>
      </c>
      <c r="BF104" s="223">
        <f>IF(N104="snížená",J104,0)</f>
        <v>0</v>
      </c>
      <c r="BG104" s="223">
        <f>IF(N104="zákl. přenesená",J104,0)</f>
        <v>0</v>
      </c>
      <c r="BH104" s="223">
        <f>IF(N104="sníž. přenesená",J104,0)</f>
        <v>0</v>
      </c>
      <c r="BI104" s="223">
        <f>IF(N104="nulová",J104,0)</f>
        <v>0</v>
      </c>
      <c r="BJ104" s="222" t="s">
        <v>82</v>
      </c>
      <c r="BK104" s="219"/>
      <c r="BL104" s="219"/>
      <c r="BM104" s="219"/>
    </row>
    <row r="105" s="2" customFormat="1" ht="18" customHeight="1">
      <c r="A105" s="41"/>
      <c r="B105" s="42"/>
      <c r="C105" s="43"/>
      <c r="D105" s="155" t="s">
        <v>142</v>
      </c>
      <c r="E105" s="150"/>
      <c r="F105" s="150"/>
      <c r="G105" s="43"/>
      <c r="H105" s="43"/>
      <c r="I105" s="43"/>
      <c r="J105" s="151">
        <v>0</v>
      </c>
      <c r="K105" s="43"/>
      <c r="L105" s="218"/>
      <c r="M105" s="219"/>
      <c r="N105" s="220" t="s">
        <v>40</v>
      </c>
      <c r="O105" s="219"/>
      <c r="P105" s="219"/>
      <c r="Q105" s="219"/>
      <c r="R105" s="219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22" t="s">
        <v>138</v>
      </c>
      <c r="AZ105" s="219"/>
      <c r="BA105" s="219"/>
      <c r="BB105" s="219"/>
      <c r="BC105" s="219"/>
      <c r="BD105" s="219"/>
      <c r="BE105" s="223">
        <f>IF(N105="základní",J105,0)</f>
        <v>0</v>
      </c>
      <c r="BF105" s="223">
        <f>IF(N105="snížená",J105,0)</f>
        <v>0</v>
      </c>
      <c r="BG105" s="223">
        <f>IF(N105="zákl. přenesená",J105,0)</f>
        <v>0</v>
      </c>
      <c r="BH105" s="223">
        <f>IF(N105="sníž. přenesená",J105,0)</f>
        <v>0</v>
      </c>
      <c r="BI105" s="223">
        <f>IF(N105="nulová",J105,0)</f>
        <v>0</v>
      </c>
      <c r="BJ105" s="222" t="s">
        <v>82</v>
      </c>
      <c r="BK105" s="219"/>
      <c r="BL105" s="219"/>
      <c r="BM105" s="219"/>
    </row>
    <row r="106" s="2" customFormat="1" ht="18" customHeight="1">
      <c r="A106" s="41"/>
      <c r="B106" s="42"/>
      <c r="C106" s="43"/>
      <c r="D106" s="150" t="s">
        <v>143</v>
      </c>
      <c r="E106" s="43"/>
      <c r="F106" s="43"/>
      <c r="G106" s="43"/>
      <c r="H106" s="43"/>
      <c r="I106" s="43"/>
      <c r="J106" s="151">
        <f>ROUND(J30*T106,2)</f>
        <v>0</v>
      </c>
      <c r="K106" s="43"/>
      <c r="L106" s="218"/>
      <c r="M106" s="219"/>
      <c r="N106" s="220" t="s">
        <v>40</v>
      </c>
      <c r="O106" s="219"/>
      <c r="P106" s="219"/>
      <c r="Q106" s="219"/>
      <c r="R106" s="219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19"/>
      <c r="AX106" s="219"/>
      <c r="AY106" s="222" t="s">
        <v>144</v>
      </c>
      <c r="AZ106" s="219"/>
      <c r="BA106" s="219"/>
      <c r="BB106" s="219"/>
      <c r="BC106" s="219"/>
      <c r="BD106" s="219"/>
      <c r="BE106" s="223">
        <f>IF(N106="základní",J106,0)</f>
        <v>0</v>
      </c>
      <c r="BF106" s="223">
        <f>IF(N106="snížená",J106,0)</f>
        <v>0</v>
      </c>
      <c r="BG106" s="223">
        <f>IF(N106="zákl. přenesená",J106,0)</f>
        <v>0</v>
      </c>
      <c r="BH106" s="223">
        <f>IF(N106="sníž. přenesená",J106,0)</f>
        <v>0</v>
      </c>
      <c r="BI106" s="223">
        <f>IF(N106="nulová",J106,0)</f>
        <v>0</v>
      </c>
      <c r="BJ106" s="222" t="s">
        <v>82</v>
      </c>
      <c r="BK106" s="219"/>
      <c r="BL106" s="219"/>
      <c r="BM106" s="219"/>
    </row>
    <row r="107" s="2" customFormat="1">
      <c r="A107" s="41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66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</row>
    <row r="108" s="2" customFormat="1" ht="29.28" customHeight="1">
      <c r="A108" s="41"/>
      <c r="B108" s="42"/>
      <c r="C108" s="159" t="s">
        <v>113</v>
      </c>
      <c r="D108" s="160"/>
      <c r="E108" s="160"/>
      <c r="F108" s="160"/>
      <c r="G108" s="160"/>
      <c r="H108" s="160"/>
      <c r="I108" s="160"/>
      <c r="J108" s="161">
        <f>ROUND(J96+J100,2)</f>
        <v>0</v>
      </c>
      <c r="K108" s="160"/>
      <c r="L108" s="66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</row>
    <row r="109" s="2" customFormat="1" ht="6.96" customHeight="1">
      <c r="A109" s="41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</row>
    <row r="113" s="2" customFormat="1" ht="6.96" customHeight="1">
      <c r="A113" s="41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</row>
    <row r="114" s="2" customFormat="1" ht="24.96" customHeight="1">
      <c r="A114" s="41"/>
      <c r="B114" s="42"/>
      <c r="C114" s="24" t="s">
        <v>145</v>
      </c>
      <c r="D114" s="43"/>
      <c r="E114" s="43"/>
      <c r="F114" s="43"/>
      <c r="G114" s="43"/>
      <c r="H114" s="43"/>
      <c r="I114" s="43"/>
      <c r="J114" s="43"/>
      <c r="K114" s="43"/>
      <c r="L114" s="66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</row>
    <row r="115" s="2" customFormat="1" ht="6.96" customHeight="1">
      <c r="A115" s="41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66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</row>
    <row r="116" s="2" customFormat="1" ht="12" customHeight="1">
      <c r="A116" s="41"/>
      <c r="B116" s="42"/>
      <c r="C116" s="33" t="s">
        <v>16</v>
      </c>
      <c r="D116" s="43"/>
      <c r="E116" s="43"/>
      <c r="F116" s="43"/>
      <c r="G116" s="43"/>
      <c r="H116" s="43"/>
      <c r="I116" s="43"/>
      <c r="J116" s="43"/>
      <c r="K116" s="43"/>
      <c r="L116" s="66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</row>
    <row r="117" s="2" customFormat="1" ht="16.5" customHeight="1">
      <c r="A117" s="41"/>
      <c r="B117" s="42"/>
      <c r="C117" s="43"/>
      <c r="D117" s="43"/>
      <c r="E117" s="201" t="str">
        <f>E7</f>
        <v>Babice - prodloužení vodovodu a kanalizace</v>
      </c>
      <c r="F117" s="33"/>
      <c r="G117" s="33"/>
      <c r="H117" s="33"/>
      <c r="I117" s="43"/>
      <c r="J117" s="43"/>
      <c r="K117" s="43"/>
      <c r="L117" s="66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</row>
    <row r="118" s="2" customFormat="1" ht="12" customHeight="1">
      <c r="A118" s="41"/>
      <c r="B118" s="42"/>
      <c r="C118" s="33" t="s">
        <v>115</v>
      </c>
      <c r="D118" s="43"/>
      <c r="E118" s="43"/>
      <c r="F118" s="43"/>
      <c r="G118" s="43"/>
      <c r="H118" s="43"/>
      <c r="I118" s="43"/>
      <c r="J118" s="43"/>
      <c r="K118" s="43"/>
      <c r="L118" s="66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</row>
    <row r="119" s="2" customFormat="1" ht="16.5" customHeight="1">
      <c r="A119" s="41"/>
      <c r="B119" s="42"/>
      <c r="C119" s="43"/>
      <c r="D119" s="43"/>
      <c r="E119" s="79" t="str">
        <f>E9</f>
        <v>SO90 - Vedlejší a ostatní náklady</v>
      </c>
      <c r="F119" s="43"/>
      <c r="G119" s="43"/>
      <c r="H119" s="43"/>
      <c r="I119" s="43"/>
      <c r="J119" s="43"/>
      <c r="K119" s="43"/>
      <c r="L119" s="66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</row>
    <row r="120" s="2" customFormat="1" ht="6.96" customHeight="1">
      <c r="A120" s="41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66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</row>
    <row r="121" s="2" customFormat="1" ht="12" customHeight="1">
      <c r="A121" s="41"/>
      <c r="B121" s="42"/>
      <c r="C121" s="33" t="s">
        <v>20</v>
      </c>
      <c r="D121" s="43"/>
      <c r="E121" s="43"/>
      <c r="F121" s="28" t="str">
        <f>F12</f>
        <v xml:space="preserve"> </v>
      </c>
      <c r="G121" s="43"/>
      <c r="H121" s="43"/>
      <c r="I121" s="33" t="s">
        <v>22</v>
      </c>
      <c r="J121" s="82" t="str">
        <f>IF(J12="","",J12)</f>
        <v>16. 11. 2020</v>
      </c>
      <c r="K121" s="43"/>
      <c r="L121" s="66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</row>
    <row r="122" s="2" customFormat="1" ht="6.96" customHeight="1">
      <c r="A122" s="41"/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66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</row>
    <row r="123" s="2" customFormat="1" ht="15.15" customHeight="1">
      <c r="A123" s="41"/>
      <c r="B123" s="42"/>
      <c r="C123" s="33" t="s">
        <v>24</v>
      </c>
      <c r="D123" s="43"/>
      <c r="E123" s="43"/>
      <c r="F123" s="28" t="str">
        <f>E15</f>
        <v xml:space="preserve"> </v>
      </c>
      <c r="G123" s="43"/>
      <c r="H123" s="43"/>
      <c r="I123" s="33" t="s">
        <v>29</v>
      </c>
      <c r="J123" s="37" t="str">
        <f>E21</f>
        <v xml:space="preserve"> </v>
      </c>
      <c r="K123" s="43"/>
      <c r="L123" s="66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</row>
    <row r="124" s="2" customFormat="1" ht="15.15" customHeight="1">
      <c r="A124" s="41"/>
      <c r="B124" s="42"/>
      <c r="C124" s="33" t="s">
        <v>27</v>
      </c>
      <c r="D124" s="43"/>
      <c r="E124" s="43"/>
      <c r="F124" s="28" t="str">
        <f>IF(E18="","",E18)</f>
        <v>Vyplň údaj</v>
      </c>
      <c r="G124" s="43"/>
      <c r="H124" s="43"/>
      <c r="I124" s="33" t="s">
        <v>31</v>
      </c>
      <c r="J124" s="37" t="str">
        <f>E24</f>
        <v xml:space="preserve"> </v>
      </c>
      <c r="K124" s="43"/>
      <c r="L124" s="66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</row>
    <row r="125" s="2" customFormat="1" ht="10.32" customHeight="1">
      <c r="A125" s="41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66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</row>
    <row r="126" s="11" customFormat="1" ht="29.28" customHeight="1">
      <c r="A126" s="224"/>
      <c r="B126" s="225"/>
      <c r="C126" s="226" t="s">
        <v>146</v>
      </c>
      <c r="D126" s="227" t="s">
        <v>60</v>
      </c>
      <c r="E126" s="227" t="s">
        <v>56</v>
      </c>
      <c r="F126" s="227" t="s">
        <v>57</v>
      </c>
      <c r="G126" s="227" t="s">
        <v>147</v>
      </c>
      <c r="H126" s="227" t="s">
        <v>148</v>
      </c>
      <c r="I126" s="227" t="s">
        <v>149</v>
      </c>
      <c r="J126" s="227" t="s">
        <v>122</v>
      </c>
      <c r="K126" s="228" t="s">
        <v>150</v>
      </c>
      <c r="L126" s="229"/>
      <c r="M126" s="103" t="s">
        <v>1</v>
      </c>
      <c r="N126" s="104" t="s">
        <v>39</v>
      </c>
      <c r="O126" s="104" t="s">
        <v>151</v>
      </c>
      <c r="P126" s="104" t="s">
        <v>152</v>
      </c>
      <c r="Q126" s="104" t="s">
        <v>153</v>
      </c>
      <c r="R126" s="104" t="s">
        <v>154</v>
      </c>
      <c r="S126" s="104" t="s">
        <v>155</v>
      </c>
      <c r="T126" s="105" t="s">
        <v>156</v>
      </c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</row>
    <row r="127" s="2" customFormat="1" ht="22.8" customHeight="1">
      <c r="A127" s="41"/>
      <c r="B127" s="42"/>
      <c r="C127" s="110" t="s">
        <v>157</v>
      </c>
      <c r="D127" s="43"/>
      <c r="E127" s="43"/>
      <c r="F127" s="43"/>
      <c r="G127" s="43"/>
      <c r="H127" s="43"/>
      <c r="I127" s="43"/>
      <c r="J127" s="230">
        <f>BK127</f>
        <v>0</v>
      </c>
      <c r="K127" s="43"/>
      <c r="L127" s="44"/>
      <c r="M127" s="106"/>
      <c r="N127" s="231"/>
      <c r="O127" s="107"/>
      <c r="P127" s="232">
        <f>P128</f>
        <v>0</v>
      </c>
      <c r="Q127" s="107"/>
      <c r="R127" s="232">
        <f>R128</f>
        <v>0</v>
      </c>
      <c r="S127" s="107"/>
      <c r="T127" s="233">
        <f>T128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8" t="s">
        <v>74</v>
      </c>
      <c r="AU127" s="18" t="s">
        <v>124</v>
      </c>
      <c r="BK127" s="234">
        <f>BK128</f>
        <v>0</v>
      </c>
    </row>
    <row r="128" s="12" customFormat="1" ht="25.92" customHeight="1">
      <c r="A128" s="12"/>
      <c r="B128" s="235"/>
      <c r="C128" s="236"/>
      <c r="D128" s="237" t="s">
        <v>74</v>
      </c>
      <c r="E128" s="238" t="s">
        <v>982</v>
      </c>
      <c r="F128" s="238" t="s">
        <v>983</v>
      </c>
      <c r="G128" s="236"/>
      <c r="H128" s="236"/>
      <c r="I128" s="239"/>
      <c r="J128" s="240">
        <f>BK128</f>
        <v>0</v>
      </c>
      <c r="K128" s="236"/>
      <c r="L128" s="241"/>
      <c r="M128" s="242"/>
      <c r="N128" s="243"/>
      <c r="O128" s="243"/>
      <c r="P128" s="244">
        <f>SUM(P129:P145)</f>
        <v>0</v>
      </c>
      <c r="Q128" s="243"/>
      <c r="R128" s="244">
        <f>SUM(R129:R145)</f>
        <v>0</v>
      </c>
      <c r="S128" s="243"/>
      <c r="T128" s="245">
        <f>SUM(T129:T145)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46" t="s">
        <v>82</v>
      </c>
      <c r="AT128" s="247" t="s">
        <v>74</v>
      </c>
      <c r="AU128" s="247" t="s">
        <v>75</v>
      </c>
      <c r="AY128" s="246" t="s">
        <v>160</v>
      </c>
      <c r="BK128" s="248">
        <f>SUM(BK129:BK145)</f>
        <v>0</v>
      </c>
    </row>
    <row r="129" s="2" customFormat="1" ht="37.8" customHeight="1">
      <c r="A129" s="41"/>
      <c r="B129" s="42"/>
      <c r="C129" s="251" t="s">
        <v>82</v>
      </c>
      <c r="D129" s="251" t="s">
        <v>162</v>
      </c>
      <c r="E129" s="252" t="s">
        <v>984</v>
      </c>
      <c r="F129" s="253" t="s">
        <v>985</v>
      </c>
      <c r="G129" s="254" t="s">
        <v>682</v>
      </c>
      <c r="H129" s="255">
        <v>1</v>
      </c>
      <c r="I129" s="256"/>
      <c r="J129" s="257">
        <f>ROUND(I129*H129,2)</f>
        <v>0</v>
      </c>
      <c r="K129" s="253" t="s">
        <v>1</v>
      </c>
      <c r="L129" s="44"/>
      <c r="M129" s="258" t="s">
        <v>1</v>
      </c>
      <c r="N129" s="259" t="s">
        <v>40</v>
      </c>
      <c r="O129" s="94"/>
      <c r="P129" s="260">
        <f>O129*H129</f>
        <v>0</v>
      </c>
      <c r="Q129" s="260">
        <v>0</v>
      </c>
      <c r="R129" s="260">
        <f>Q129*H129</f>
        <v>0</v>
      </c>
      <c r="S129" s="260">
        <v>0</v>
      </c>
      <c r="T129" s="261">
        <f>S129*H129</f>
        <v>0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62" t="s">
        <v>167</v>
      </c>
      <c r="AT129" s="262" t="s">
        <v>162</v>
      </c>
      <c r="AU129" s="262" t="s">
        <v>82</v>
      </c>
      <c r="AY129" s="18" t="s">
        <v>160</v>
      </c>
      <c r="BE129" s="154">
        <f>IF(N129="základní",J129,0)</f>
        <v>0</v>
      </c>
      <c r="BF129" s="154">
        <f>IF(N129="snížená",J129,0)</f>
        <v>0</v>
      </c>
      <c r="BG129" s="154">
        <f>IF(N129="zákl. přenesená",J129,0)</f>
        <v>0</v>
      </c>
      <c r="BH129" s="154">
        <f>IF(N129="sníž. přenesená",J129,0)</f>
        <v>0</v>
      </c>
      <c r="BI129" s="154">
        <f>IF(N129="nulová",J129,0)</f>
        <v>0</v>
      </c>
      <c r="BJ129" s="18" t="s">
        <v>82</v>
      </c>
      <c r="BK129" s="154">
        <f>ROUND(I129*H129,2)</f>
        <v>0</v>
      </c>
      <c r="BL129" s="18" t="s">
        <v>167</v>
      </c>
      <c r="BM129" s="262" t="s">
        <v>986</v>
      </c>
    </row>
    <row r="130" s="2" customFormat="1" ht="14.4" customHeight="1">
      <c r="A130" s="41"/>
      <c r="B130" s="42"/>
      <c r="C130" s="251" t="s">
        <v>84</v>
      </c>
      <c r="D130" s="251" t="s">
        <v>162</v>
      </c>
      <c r="E130" s="252" t="s">
        <v>987</v>
      </c>
      <c r="F130" s="253" t="s">
        <v>988</v>
      </c>
      <c r="G130" s="254" t="s">
        <v>682</v>
      </c>
      <c r="H130" s="255">
        <v>1</v>
      </c>
      <c r="I130" s="256"/>
      <c r="J130" s="257">
        <f>ROUND(I130*H130,2)</f>
        <v>0</v>
      </c>
      <c r="K130" s="253" t="s">
        <v>1</v>
      </c>
      <c r="L130" s="44"/>
      <c r="M130" s="258" t="s">
        <v>1</v>
      </c>
      <c r="N130" s="259" t="s">
        <v>40</v>
      </c>
      <c r="O130" s="94"/>
      <c r="P130" s="260">
        <f>O130*H130</f>
        <v>0</v>
      </c>
      <c r="Q130" s="260">
        <v>0</v>
      </c>
      <c r="R130" s="260">
        <f>Q130*H130</f>
        <v>0</v>
      </c>
      <c r="S130" s="260">
        <v>0</v>
      </c>
      <c r="T130" s="261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62" t="s">
        <v>167</v>
      </c>
      <c r="AT130" s="262" t="s">
        <v>162</v>
      </c>
      <c r="AU130" s="262" t="s">
        <v>82</v>
      </c>
      <c r="AY130" s="18" t="s">
        <v>160</v>
      </c>
      <c r="BE130" s="154">
        <f>IF(N130="základní",J130,0)</f>
        <v>0</v>
      </c>
      <c r="BF130" s="154">
        <f>IF(N130="snížená",J130,0)</f>
        <v>0</v>
      </c>
      <c r="BG130" s="154">
        <f>IF(N130="zákl. přenesená",J130,0)</f>
        <v>0</v>
      </c>
      <c r="BH130" s="154">
        <f>IF(N130="sníž. přenesená",J130,0)</f>
        <v>0</v>
      </c>
      <c r="BI130" s="154">
        <f>IF(N130="nulová",J130,0)</f>
        <v>0</v>
      </c>
      <c r="BJ130" s="18" t="s">
        <v>82</v>
      </c>
      <c r="BK130" s="154">
        <f>ROUND(I130*H130,2)</f>
        <v>0</v>
      </c>
      <c r="BL130" s="18" t="s">
        <v>167</v>
      </c>
      <c r="BM130" s="262" t="s">
        <v>989</v>
      </c>
    </row>
    <row r="131" s="2" customFormat="1" ht="24.15" customHeight="1">
      <c r="A131" s="41"/>
      <c r="B131" s="42"/>
      <c r="C131" s="251" t="s">
        <v>178</v>
      </c>
      <c r="D131" s="251" t="s">
        <v>162</v>
      </c>
      <c r="E131" s="252" t="s">
        <v>990</v>
      </c>
      <c r="F131" s="253" t="s">
        <v>991</v>
      </c>
      <c r="G131" s="254" t="s">
        <v>682</v>
      </c>
      <c r="H131" s="255">
        <v>1</v>
      </c>
      <c r="I131" s="256"/>
      <c r="J131" s="257">
        <f>ROUND(I131*H131,2)</f>
        <v>0</v>
      </c>
      <c r="K131" s="253" t="s">
        <v>1</v>
      </c>
      <c r="L131" s="44"/>
      <c r="M131" s="258" t="s">
        <v>1</v>
      </c>
      <c r="N131" s="259" t="s">
        <v>40</v>
      </c>
      <c r="O131" s="94"/>
      <c r="P131" s="260">
        <f>O131*H131</f>
        <v>0</v>
      </c>
      <c r="Q131" s="260">
        <v>0</v>
      </c>
      <c r="R131" s="260">
        <f>Q131*H131</f>
        <v>0</v>
      </c>
      <c r="S131" s="260">
        <v>0</v>
      </c>
      <c r="T131" s="261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62" t="s">
        <v>167</v>
      </c>
      <c r="AT131" s="262" t="s">
        <v>162</v>
      </c>
      <c r="AU131" s="262" t="s">
        <v>82</v>
      </c>
      <c r="AY131" s="18" t="s">
        <v>160</v>
      </c>
      <c r="BE131" s="154">
        <f>IF(N131="základní",J131,0)</f>
        <v>0</v>
      </c>
      <c r="BF131" s="154">
        <f>IF(N131="snížená",J131,0)</f>
        <v>0</v>
      </c>
      <c r="BG131" s="154">
        <f>IF(N131="zákl. přenesená",J131,0)</f>
        <v>0</v>
      </c>
      <c r="BH131" s="154">
        <f>IF(N131="sníž. přenesená",J131,0)</f>
        <v>0</v>
      </c>
      <c r="BI131" s="154">
        <f>IF(N131="nulová",J131,0)</f>
        <v>0</v>
      </c>
      <c r="BJ131" s="18" t="s">
        <v>82</v>
      </c>
      <c r="BK131" s="154">
        <f>ROUND(I131*H131,2)</f>
        <v>0</v>
      </c>
      <c r="BL131" s="18" t="s">
        <v>167</v>
      </c>
      <c r="BM131" s="262" t="s">
        <v>992</v>
      </c>
    </row>
    <row r="132" s="2" customFormat="1" ht="14.4" customHeight="1">
      <c r="A132" s="41"/>
      <c r="B132" s="42"/>
      <c r="C132" s="251" t="s">
        <v>167</v>
      </c>
      <c r="D132" s="251" t="s">
        <v>162</v>
      </c>
      <c r="E132" s="252" t="s">
        <v>993</v>
      </c>
      <c r="F132" s="253" t="s">
        <v>994</v>
      </c>
      <c r="G132" s="254" t="s">
        <v>682</v>
      </c>
      <c r="H132" s="255">
        <v>1</v>
      </c>
      <c r="I132" s="256"/>
      <c r="J132" s="257">
        <f>ROUND(I132*H132,2)</f>
        <v>0</v>
      </c>
      <c r="K132" s="253" t="s">
        <v>1</v>
      </c>
      <c r="L132" s="44"/>
      <c r="M132" s="258" t="s">
        <v>1</v>
      </c>
      <c r="N132" s="259" t="s">
        <v>40</v>
      </c>
      <c r="O132" s="94"/>
      <c r="P132" s="260">
        <f>O132*H132</f>
        <v>0</v>
      </c>
      <c r="Q132" s="260">
        <v>0</v>
      </c>
      <c r="R132" s="260">
        <f>Q132*H132</f>
        <v>0</v>
      </c>
      <c r="S132" s="260">
        <v>0</v>
      </c>
      <c r="T132" s="261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62" t="s">
        <v>167</v>
      </c>
      <c r="AT132" s="262" t="s">
        <v>162</v>
      </c>
      <c r="AU132" s="262" t="s">
        <v>82</v>
      </c>
      <c r="AY132" s="18" t="s">
        <v>160</v>
      </c>
      <c r="BE132" s="154">
        <f>IF(N132="základní",J132,0)</f>
        <v>0</v>
      </c>
      <c r="BF132" s="154">
        <f>IF(N132="snížená",J132,0)</f>
        <v>0</v>
      </c>
      <c r="BG132" s="154">
        <f>IF(N132="zákl. přenesená",J132,0)</f>
        <v>0</v>
      </c>
      <c r="BH132" s="154">
        <f>IF(N132="sníž. přenesená",J132,0)</f>
        <v>0</v>
      </c>
      <c r="BI132" s="154">
        <f>IF(N132="nulová",J132,0)</f>
        <v>0</v>
      </c>
      <c r="BJ132" s="18" t="s">
        <v>82</v>
      </c>
      <c r="BK132" s="154">
        <f>ROUND(I132*H132,2)</f>
        <v>0</v>
      </c>
      <c r="BL132" s="18" t="s">
        <v>167</v>
      </c>
      <c r="BM132" s="262" t="s">
        <v>995</v>
      </c>
    </row>
    <row r="133" s="2" customFormat="1" ht="14.4" customHeight="1">
      <c r="A133" s="41"/>
      <c r="B133" s="42"/>
      <c r="C133" s="251" t="s">
        <v>187</v>
      </c>
      <c r="D133" s="251" t="s">
        <v>162</v>
      </c>
      <c r="E133" s="252" t="s">
        <v>996</v>
      </c>
      <c r="F133" s="253" t="s">
        <v>997</v>
      </c>
      <c r="G133" s="254" t="s">
        <v>682</v>
      </c>
      <c r="H133" s="255">
        <v>1</v>
      </c>
      <c r="I133" s="256"/>
      <c r="J133" s="257">
        <f>ROUND(I133*H133,2)</f>
        <v>0</v>
      </c>
      <c r="K133" s="253" t="s">
        <v>1</v>
      </c>
      <c r="L133" s="44"/>
      <c r="M133" s="258" t="s">
        <v>1</v>
      </c>
      <c r="N133" s="259" t="s">
        <v>40</v>
      </c>
      <c r="O133" s="94"/>
      <c r="P133" s="260">
        <f>O133*H133</f>
        <v>0</v>
      </c>
      <c r="Q133" s="260">
        <v>0</v>
      </c>
      <c r="R133" s="260">
        <f>Q133*H133</f>
        <v>0</v>
      </c>
      <c r="S133" s="260">
        <v>0</v>
      </c>
      <c r="T133" s="261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62" t="s">
        <v>167</v>
      </c>
      <c r="AT133" s="262" t="s">
        <v>162</v>
      </c>
      <c r="AU133" s="262" t="s">
        <v>82</v>
      </c>
      <c r="AY133" s="18" t="s">
        <v>160</v>
      </c>
      <c r="BE133" s="154">
        <f>IF(N133="základní",J133,0)</f>
        <v>0</v>
      </c>
      <c r="BF133" s="154">
        <f>IF(N133="snížená",J133,0)</f>
        <v>0</v>
      </c>
      <c r="BG133" s="154">
        <f>IF(N133="zákl. přenesená",J133,0)</f>
        <v>0</v>
      </c>
      <c r="BH133" s="154">
        <f>IF(N133="sníž. přenesená",J133,0)</f>
        <v>0</v>
      </c>
      <c r="BI133" s="154">
        <f>IF(N133="nulová",J133,0)</f>
        <v>0</v>
      </c>
      <c r="BJ133" s="18" t="s">
        <v>82</v>
      </c>
      <c r="BK133" s="154">
        <f>ROUND(I133*H133,2)</f>
        <v>0</v>
      </c>
      <c r="BL133" s="18" t="s">
        <v>167</v>
      </c>
      <c r="BM133" s="262" t="s">
        <v>998</v>
      </c>
    </row>
    <row r="134" s="2" customFormat="1" ht="14.4" customHeight="1">
      <c r="A134" s="41"/>
      <c r="B134" s="42"/>
      <c r="C134" s="251" t="s">
        <v>194</v>
      </c>
      <c r="D134" s="251" t="s">
        <v>162</v>
      </c>
      <c r="E134" s="252" t="s">
        <v>999</v>
      </c>
      <c r="F134" s="253" t="s">
        <v>1000</v>
      </c>
      <c r="G134" s="254" t="s">
        <v>682</v>
      </c>
      <c r="H134" s="255">
        <v>1</v>
      </c>
      <c r="I134" s="256"/>
      <c r="J134" s="257">
        <f>ROUND(I134*H134,2)</f>
        <v>0</v>
      </c>
      <c r="K134" s="253" t="s">
        <v>1</v>
      </c>
      <c r="L134" s="44"/>
      <c r="M134" s="258" t="s">
        <v>1</v>
      </c>
      <c r="N134" s="259" t="s">
        <v>40</v>
      </c>
      <c r="O134" s="94"/>
      <c r="P134" s="260">
        <f>O134*H134</f>
        <v>0</v>
      </c>
      <c r="Q134" s="260">
        <v>0</v>
      </c>
      <c r="R134" s="260">
        <f>Q134*H134</f>
        <v>0</v>
      </c>
      <c r="S134" s="260">
        <v>0</v>
      </c>
      <c r="T134" s="261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62" t="s">
        <v>167</v>
      </c>
      <c r="AT134" s="262" t="s">
        <v>162</v>
      </c>
      <c r="AU134" s="262" t="s">
        <v>82</v>
      </c>
      <c r="AY134" s="18" t="s">
        <v>160</v>
      </c>
      <c r="BE134" s="154">
        <f>IF(N134="základní",J134,0)</f>
        <v>0</v>
      </c>
      <c r="BF134" s="154">
        <f>IF(N134="snížená",J134,0)</f>
        <v>0</v>
      </c>
      <c r="BG134" s="154">
        <f>IF(N134="zákl. přenesená",J134,0)</f>
        <v>0</v>
      </c>
      <c r="BH134" s="154">
        <f>IF(N134="sníž. přenesená",J134,0)</f>
        <v>0</v>
      </c>
      <c r="BI134" s="154">
        <f>IF(N134="nulová",J134,0)</f>
        <v>0</v>
      </c>
      <c r="BJ134" s="18" t="s">
        <v>82</v>
      </c>
      <c r="BK134" s="154">
        <f>ROUND(I134*H134,2)</f>
        <v>0</v>
      </c>
      <c r="BL134" s="18" t="s">
        <v>167</v>
      </c>
      <c r="BM134" s="262" t="s">
        <v>1001</v>
      </c>
    </row>
    <row r="135" s="2" customFormat="1" ht="14.4" customHeight="1">
      <c r="A135" s="41"/>
      <c r="B135" s="42"/>
      <c r="C135" s="251" t="s">
        <v>200</v>
      </c>
      <c r="D135" s="251" t="s">
        <v>162</v>
      </c>
      <c r="E135" s="252" t="s">
        <v>1002</v>
      </c>
      <c r="F135" s="253" t="s">
        <v>1003</v>
      </c>
      <c r="G135" s="254" t="s">
        <v>682</v>
      </c>
      <c r="H135" s="255">
        <v>1</v>
      </c>
      <c r="I135" s="256"/>
      <c r="J135" s="257">
        <f>ROUND(I135*H135,2)</f>
        <v>0</v>
      </c>
      <c r="K135" s="253" t="s">
        <v>1</v>
      </c>
      <c r="L135" s="44"/>
      <c r="M135" s="258" t="s">
        <v>1</v>
      </c>
      <c r="N135" s="259" t="s">
        <v>40</v>
      </c>
      <c r="O135" s="94"/>
      <c r="P135" s="260">
        <f>O135*H135</f>
        <v>0</v>
      </c>
      <c r="Q135" s="260">
        <v>0</v>
      </c>
      <c r="R135" s="260">
        <f>Q135*H135</f>
        <v>0</v>
      </c>
      <c r="S135" s="260">
        <v>0</v>
      </c>
      <c r="T135" s="261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62" t="s">
        <v>167</v>
      </c>
      <c r="AT135" s="262" t="s">
        <v>162</v>
      </c>
      <c r="AU135" s="262" t="s">
        <v>82</v>
      </c>
      <c r="AY135" s="18" t="s">
        <v>160</v>
      </c>
      <c r="BE135" s="154">
        <f>IF(N135="základní",J135,0)</f>
        <v>0</v>
      </c>
      <c r="BF135" s="154">
        <f>IF(N135="snížená",J135,0)</f>
        <v>0</v>
      </c>
      <c r="BG135" s="154">
        <f>IF(N135="zákl. přenesená",J135,0)</f>
        <v>0</v>
      </c>
      <c r="BH135" s="154">
        <f>IF(N135="sníž. přenesená",J135,0)</f>
        <v>0</v>
      </c>
      <c r="BI135" s="154">
        <f>IF(N135="nulová",J135,0)</f>
        <v>0</v>
      </c>
      <c r="BJ135" s="18" t="s">
        <v>82</v>
      </c>
      <c r="BK135" s="154">
        <f>ROUND(I135*H135,2)</f>
        <v>0</v>
      </c>
      <c r="BL135" s="18" t="s">
        <v>167</v>
      </c>
      <c r="BM135" s="262" t="s">
        <v>1004</v>
      </c>
    </row>
    <row r="136" s="2" customFormat="1" ht="14.4" customHeight="1">
      <c r="A136" s="41"/>
      <c r="B136" s="42"/>
      <c r="C136" s="251" t="s">
        <v>221</v>
      </c>
      <c r="D136" s="251" t="s">
        <v>162</v>
      </c>
      <c r="E136" s="252" t="s">
        <v>1005</v>
      </c>
      <c r="F136" s="253" t="s">
        <v>1006</v>
      </c>
      <c r="G136" s="254" t="s">
        <v>682</v>
      </c>
      <c r="H136" s="255">
        <v>1</v>
      </c>
      <c r="I136" s="256"/>
      <c r="J136" s="257">
        <f>ROUND(I136*H136,2)</f>
        <v>0</v>
      </c>
      <c r="K136" s="253" t="s">
        <v>1</v>
      </c>
      <c r="L136" s="44"/>
      <c r="M136" s="258" t="s">
        <v>1</v>
      </c>
      <c r="N136" s="259" t="s">
        <v>40</v>
      </c>
      <c r="O136" s="94"/>
      <c r="P136" s="260">
        <f>O136*H136</f>
        <v>0</v>
      </c>
      <c r="Q136" s="260">
        <v>0</v>
      </c>
      <c r="R136" s="260">
        <f>Q136*H136</f>
        <v>0</v>
      </c>
      <c r="S136" s="260">
        <v>0</v>
      </c>
      <c r="T136" s="261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62" t="s">
        <v>167</v>
      </c>
      <c r="AT136" s="262" t="s">
        <v>162</v>
      </c>
      <c r="AU136" s="262" t="s">
        <v>82</v>
      </c>
      <c r="AY136" s="18" t="s">
        <v>160</v>
      </c>
      <c r="BE136" s="154">
        <f>IF(N136="základní",J136,0)</f>
        <v>0</v>
      </c>
      <c r="BF136" s="154">
        <f>IF(N136="snížená",J136,0)</f>
        <v>0</v>
      </c>
      <c r="BG136" s="154">
        <f>IF(N136="zákl. přenesená",J136,0)</f>
        <v>0</v>
      </c>
      <c r="BH136" s="154">
        <f>IF(N136="sníž. přenesená",J136,0)</f>
        <v>0</v>
      </c>
      <c r="BI136" s="154">
        <f>IF(N136="nulová",J136,0)</f>
        <v>0</v>
      </c>
      <c r="BJ136" s="18" t="s">
        <v>82</v>
      </c>
      <c r="BK136" s="154">
        <f>ROUND(I136*H136,2)</f>
        <v>0</v>
      </c>
      <c r="BL136" s="18" t="s">
        <v>167</v>
      </c>
      <c r="BM136" s="262" t="s">
        <v>1007</v>
      </c>
    </row>
    <row r="137" s="2" customFormat="1" ht="49.05" customHeight="1">
      <c r="A137" s="41"/>
      <c r="B137" s="42"/>
      <c r="C137" s="251" t="s">
        <v>226</v>
      </c>
      <c r="D137" s="251" t="s">
        <v>162</v>
      </c>
      <c r="E137" s="252" t="s">
        <v>1008</v>
      </c>
      <c r="F137" s="253" t="s">
        <v>1009</v>
      </c>
      <c r="G137" s="254" t="s">
        <v>682</v>
      </c>
      <c r="H137" s="255">
        <v>1</v>
      </c>
      <c r="I137" s="256"/>
      <c r="J137" s="257">
        <f>ROUND(I137*H137,2)</f>
        <v>0</v>
      </c>
      <c r="K137" s="253" t="s">
        <v>1</v>
      </c>
      <c r="L137" s="44"/>
      <c r="M137" s="258" t="s">
        <v>1</v>
      </c>
      <c r="N137" s="259" t="s">
        <v>40</v>
      </c>
      <c r="O137" s="94"/>
      <c r="P137" s="260">
        <f>O137*H137</f>
        <v>0</v>
      </c>
      <c r="Q137" s="260">
        <v>0</v>
      </c>
      <c r="R137" s="260">
        <f>Q137*H137</f>
        <v>0</v>
      </c>
      <c r="S137" s="260">
        <v>0</v>
      </c>
      <c r="T137" s="261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62" t="s">
        <v>167</v>
      </c>
      <c r="AT137" s="262" t="s">
        <v>162</v>
      </c>
      <c r="AU137" s="262" t="s">
        <v>82</v>
      </c>
      <c r="AY137" s="18" t="s">
        <v>160</v>
      </c>
      <c r="BE137" s="154">
        <f>IF(N137="základní",J137,0)</f>
        <v>0</v>
      </c>
      <c r="BF137" s="154">
        <f>IF(N137="snížená",J137,0)</f>
        <v>0</v>
      </c>
      <c r="BG137" s="154">
        <f>IF(N137="zákl. přenesená",J137,0)</f>
        <v>0</v>
      </c>
      <c r="BH137" s="154">
        <f>IF(N137="sníž. přenesená",J137,0)</f>
        <v>0</v>
      </c>
      <c r="BI137" s="154">
        <f>IF(N137="nulová",J137,0)</f>
        <v>0</v>
      </c>
      <c r="BJ137" s="18" t="s">
        <v>82</v>
      </c>
      <c r="BK137" s="154">
        <f>ROUND(I137*H137,2)</f>
        <v>0</v>
      </c>
      <c r="BL137" s="18" t="s">
        <v>167</v>
      </c>
      <c r="BM137" s="262" t="s">
        <v>1010</v>
      </c>
    </row>
    <row r="138" s="2" customFormat="1" ht="24.15" customHeight="1">
      <c r="A138" s="41"/>
      <c r="B138" s="42"/>
      <c r="C138" s="251" t="s">
        <v>235</v>
      </c>
      <c r="D138" s="251" t="s">
        <v>162</v>
      </c>
      <c r="E138" s="252" t="s">
        <v>1011</v>
      </c>
      <c r="F138" s="253" t="s">
        <v>1012</v>
      </c>
      <c r="G138" s="254" t="s">
        <v>682</v>
      </c>
      <c r="H138" s="255">
        <v>1</v>
      </c>
      <c r="I138" s="256"/>
      <c r="J138" s="257">
        <f>ROUND(I138*H138,2)</f>
        <v>0</v>
      </c>
      <c r="K138" s="253" t="s">
        <v>1</v>
      </c>
      <c r="L138" s="44"/>
      <c r="M138" s="258" t="s">
        <v>1</v>
      </c>
      <c r="N138" s="259" t="s">
        <v>40</v>
      </c>
      <c r="O138" s="94"/>
      <c r="P138" s="260">
        <f>O138*H138</f>
        <v>0</v>
      </c>
      <c r="Q138" s="260">
        <v>0</v>
      </c>
      <c r="R138" s="260">
        <f>Q138*H138</f>
        <v>0</v>
      </c>
      <c r="S138" s="260">
        <v>0</v>
      </c>
      <c r="T138" s="261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62" t="s">
        <v>167</v>
      </c>
      <c r="AT138" s="262" t="s">
        <v>162</v>
      </c>
      <c r="AU138" s="262" t="s">
        <v>82</v>
      </c>
      <c r="AY138" s="18" t="s">
        <v>160</v>
      </c>
      <c r="BE138" s="154">
        <f>IF(N138="základní",J138,0)</f>
        <v>0</v>
      </c>
      <c r="BF138" s="154">
        <f>IF(N138="snížená",J138,0)</f>
        <v>0</v>
      </c>
      <c r="BG138" s="154">
        <f>IF(N138="zákl. přenesená",J138,0)</f>
        <v>0</v>
      </c>
      <c r="BH138" s="154">
        <f>IF(N138="sníž. přenesená",J138,0)</f>
        <v>0</v>
      </c>
      <c r="BI138" s="154">
        <f>IF(N138="nulová",J138,0)</f>
        <v>0</v>
      </c>
      <c r="BJ138" s="18" t="s">
        <v>82</v>
      </c>
      <c r="BK138" s="154">
        <f>ROUND(I138*H138,2)</f>
        <v>0</v>
      </c>
      <c r="BL138" s="18" t="s">
        <v>167</v>
      </c>
      <c r="BM138" s="262" t="s">
        <v>1013</v>
      </c>
    </row>
    <row r="139" s="2" customFormat="1" ht="37.8" customHeight="1">
      <c r="A139" s="41"/>
      <c r="B139" s="42"/>
      <c r="C139" s="251" t="s">
        <v>239</v>
      </c>
      <c r="D139" s="251" t="s">
        <v>162</v>
      </c>
      <c r="E139" s="252" t="s">
        <v>1014</v>
      </c>
      <c r="F139" s="253" t="s">
        <v>1015</v>
      </c>
      <c r="G139" s="254" t="s">
        <v>682</v>
      </c>
      <c r="H139" s="255">
        <v>1</v>
      </c>
      <c r="I139" s="256"/>
      <c r="J139" s="257">
        <f>ROUND(I139*H139,2)</f>
        <v>0</v>
      </c>
      <c r="K139" s="253" t="s">
        <v>1</v>
      </c>
      <c r="L139" s="44"/>
      <c r="M139" s="258" t="s">
        <v>1</v>
      </c>
      <c r="N139" s="259" t="s">
        <v>40</v>
      </c>
      <c r="O139" s="94"/>
      <c r="P139" s="260">
        <f>O139*H139</f>
        <v>0</v>
      </c>
      <c r="Q139" s="260">
        <v>0</v>
      </c>
      <c r="R139" s="260">
        <f>Q139*H139</f>
        <v>0</v>
      </c>
      <c r="S139" s="260">
        <v>0</v>
      </c>
      <c r="T139" s="261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62" t="s">
        <v>167</v>
      </c>
      <c r="AT139" s="262" t="s">
        <v>162</v>
      </c>
      <c r="AU139" s="262" t="s">
        <v>82</v>
      </c>
      <c r="AY139" s="18" t="s">
        <v>160</v>
      </c>
      <c r="BE139" s="154">
        <f>IF(N139="základní",J139,0)</f>
        <v>0</v>
      </c>
      <c r="BF139" s="154">
        <f>IF(N139="snížená",J139,0)</f>
        <v>0</v>
      </c>
      <c r="BG139" s="154">
        <f>IF(N139="zákl. přenesená",J139,0)</f>
        <v>0</v>
      </c>
      <c r="BH139" s="154">
        <f>IF(N139="sníž. přenesená",J139,0)</f>
        <v>0</v>
      </c>
      <c r="BI139" s="154">
        <f>IF(N139="nulová",J139,0)</f>
        <v>0</v>
      </c>
      <c r="BJ139" s="18" t="s">
        <v>82</v>
      </c>
      <c r="BK139" s="154">
        <f>ROUND(I139*H139,2)</f>
        <v>0</v>
      </c>
      <c r="BL139" s="18" t="s">
        <v>167</v>
      </c>
      <c r="BM139" s="262" t="s">
        <v>1016</v>
      </c>
    </row>
    <row r="140" s="2" customFormat="1" ht="24.15" customHeight="1">
      <c r="A140" s="41"/>
      <c r="B140" s="42"/>
      <c r="C140" s="251" t="s">
        <v>245</v>
      </c>
      <c r="D140" s="251" t="s">
        <v>162</v>
      </c>
      <c r="E140" s="252" t="s">
        <v>1017</v>
      </c>
      <c r="F140" s="253" t="s">
        <v>1018</v>
      </c>
      <c r="G140" s="254" t="s">
        <v>184</v>
      </c>
      <c r="H140" s="255">
        <v>66</v>
      </c>
      <c r="I140" s="256"/>
      <c r="J140" s="257">
        <f>ROUND(I140*H140,2)</f>
        <v>0</v>
      </c>
      <c r="K140" s="253" t="s">
        <v>1</v>
      </c>
      <c r="L140" s="44"/>
      <c r="M140" s="258" t="s">
        <v>1</v>
      </c>
      <c r="N140" s="259" t="s">
        <v>40</v>
      </c>
      <c r="O140" s="94"/>
      <c r="P140" s="260">
        <f>O140*H140</f>
        <v>0</v>
      </c>
      <c r="Q140" s="260">
        <v>0</v>
      </c>
      <c r="R140" s="260">
        <f>Q140*H140</f>
        <v>0</v>
      </c>
      <c r="S140" s="260">
        <v>0</v>
      </c>
      <c r="T140" s="261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62" t="s">
        <v>1019</v>
      </c>
      <c r="AT140" s="262" t="s">
        <v>162</v>
      </c>
      <c r="AU140" s="262" t="s">
        <v>82</v>
      </c>
      <c r="AY140" s="18" t="s">
        <v>160</v>
      </c>
      <c r="BE140" s="154">
        <f>IF(N140="základní",J140,0)</f>
        <v>0</v>
      </c>
      <c r="BF140" s="154">
        <f>IF(N140="snížená",J140,0)</f>
        <v>0</v>
      </c>
      <c r="BG140" s="154">
        <f>IF(N140="zákl. přenesená",J140,0)</f>
        <v>0</v>
      </c>
      <c r="BH140" s="154">
        <f>IF(N140="sníž. přenesená",J140,0)</f>
        <v>0</v>
      </c>
      <c r="BI140" s="154">
        <f>IF(N140="nulová",J140,0)</f>
        <v>0</v>
      </c>
      <c r="BJ140" s="18" t="s">
        <v>82</v>
      </c>
      <c r="BK140" s="154">
        <f>ROUND(I140*H140,2)</f>
        <v>0</v>
      </c>
      <c r="BL140" s="18" t="s">
        <v>1019</v>
      </c>
      <c r="BM140" s="262" t="s">
        <v>1020</v>
      </c>
    </row>
    <row r="141" s="2" customFormat="1" ht="24.15" customHeight="1">
      <c r="A141" s="41"/>
      <c r="B141" s="42"/>
      <c r="C141" s="251" t="s">
        <v>252</v>
      </c>
      <c r="D141" s="251" t="s">
        <v>162</v>
      </c>
      <c r="E141" s="252" t="s">
        <v>1021</v>
      </c>
      <c r="F141" s="253" t="s">
        <v>1022</v>
      </c>
      <c r="G141" s="254" t="s">
        <v>682</v>
      </c>
      <c r="H141" s="255">
        <v>1</v>
      </c>
      <c r="I141" s="256"/>
      <c r="J141" s="257">
        <f>ROUND(I141*H141,2)</f>
        <v>0</v>
      </c>
      <c r="K141" s="253" t="s">
        <v>1</v>
      </c>
      <c r="L141" s="44"/>
      <c r="M141" s="258" t="s">
        <v>1</v>
      </c>
      <c r="N141" s="259" t="s">
        <v>40</v>
      </c>
      <c r="O141" s="94"/>
      <c r="P141" s="260">
        <f>O141*H141</f>
        <v>0</v>
      </c>
      <c r="Q141" s="260">
        <v>0</v>
      </c>
      <c r="R141" s="260">
        <f>Q141*H141</f>
        <v>0</v>
      </c>
      <c r="S141" s="260">
        <v>0</v>
      </c>
      <c r="T141" s="261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62" t="s">
        <v>167</v>
      </c>
      <c r="AT141" s="262" t="s">
        <v>162</v>
      </c>
      <c r="AU141" s="262" t="s">
        <v>82</v>
      </c>
      <c r="AY141" s="18" t="s">
        <v>160</v>
      </c>
      <c r="BE141" s="154">
        <f>IF(N141="základní",J141,0)</f>
        <v>0</v>
      </c>
      <c r="BF141" s="154">
        <f>IF(N141="snížená",J141,0)</f>
        <v>0</v>
      </c>
      <c r="BG141" s="154">
        <f>IF(N141="zákl. přenesená",J141,0)</f>
        <v>0</v>
      </c>
      <c r="BH141" s="154">
        <f>IF(N141="sníž. přenesená",J141,0)</f>
        <v>0</v>
      </c>
      <c r="BI141" s="154">
        <f>IF(N141="nulová",J141,0)</f>
        <v>0</v>
      </c>
      <c r="BJ141" s="18" t="s">
        <v>82</v>
      </c>
      <c r="BK141" s="154">
        <f>ROUND(I141*H141,2)</f>
        <v>0</v>
      </c>
      <c r="BL141" s="18" t="s">
        <v>167</v>
      </c>
      <c r="BM141" s="262" t="s">
        <v>1023</v>
      </c>
    </row>
    <row r="142" s="2" customFormat="1" ht="14.4" customHeight="1">
      <c r="A142" s="41"/>
      <c r="B142" s="42"/>
      <c r="C142" s="251" t="s">
        <v>257</v>
      </c>
      <c r="D142" s="251" t="s">
        <v>162</v>
      </c>
      <c r="E142" s="252" t="s">
        <v>1024</v>
      </c>
      <c r="F142" s="253" t="s">
        <v>1025</v>
      </c>
      <c r="G142" s="254" t="s">
        <v>682</v>
      </c>
      <c r="H142" s="255">
        <v>1</v>
      </c>
      <c r="I142" s="256"/>
      <c r="J142" s="257">
        <f>ROUND(I142*H142,2)</f>
        <v>0</v>
      </c>
      <c r="K142" s="253" t="s">
        <v>1</v>
      </c>
      <c r="L142" s="44"/>
      <c r="M142" s="258" t="s">
        <v>1</v>
      </c>
      <c r="N142" s="259" t="s">
        <v>40</v>
      </c>
      <c r="O142" s="94"/>
      <c r="P142" s="260">
        <f>O142*H142</f>
        <v>0</v>
      </c>
      <c r="Q142" s="260">
        <v>0</v>
      </c>
      <c r="R142" s="260">
        <f>Q142*H142</f>
        <v>0</v>
      </c>
      <c r="S142" s="260">
        <v>0</v>
      </c>
      <c r="T142" s="261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62" t="s">
        <v>167</v>
      </c>
      <c r="AT142" s="262" t="s">
        <v>162</v>
      </c>
      <c r="AU142" s="262" t="s">
        <v>82</v>
      </c>
      <c r="AY142" s="18" t="s">
        <v>160</v>
      </c>
      <c r="BE142" s="154">
        <f>IF(N142="základní",J142,0)</f>
        <v>0</v>
      </c>
      <c r="BF142" s="154">
        <f>IF(N142="snížená",J142,0)</f>
        <v>0</v>
      </c>
      <c r="BG142" s="154">
        <f>IF(N142="zákl. přenesená",J142,0)</f>
        <v>0</v>
      </c>
      <c r="BH142" s="154">
        <f>IF(N142="sníž. přenesená",J142,0)</f>
        <v>0</v>
      </c>
      <c r="BI142" s="154">
        <f>IF(N142="nulová",J142,0)</f>
        <v>0</v>
      </c>
      <c r="BJ142" s="18" t="s">
        <v>82</v>
      </c>
      <c r="BK142" s="154">
        <f>ROUND(I142*H142,2)</f>
        <v>0</v>
      </c>
      <c r="BL142" s="18" t="s">
        <v>167</v>
      </c>
      <c r="BM142" s="262" t="s">
        <v>1026</v>
      </c>
    </row>
    <row r="143" s="2" customFormat="1" ht="14.4" customHeight="1">
      <c r="A143" s="41"/>
      <c r="B143" s="42"/>
      <c r="C143" s="251" t="s">
        <v>8</v>
      </c>
      <c r="D143" s="251" t="s">
        <v>162</v>
      </c>
      <c r="E143" s="252" t="s">
        <v>1027</v>
      </c>
      <c r="F143" s="253" t="s">
        <v>1028</v>
      </c>
      <c r="G143" s="254" t="s">
        <v>682</v>
      </c>
      <c r="H143" s="255">
        <v>1</v>
      </c>
      <c r="I143" s="256"/>
      <c r="J143" s="257">
        <f>ROUND(I143*H143,2)</f>
        <v>0</v>
      </c>
      <c r="K143" s="253" t="s">
        <v>1</v>
      </c>
      <c r="L143" s="44"/>
      <c r="M143" s="258" t="s">
        <v>1</v>
      </c>
      <c r="N143" s="259" t="s">
        <v>40</v>
      </c>
      <c r="O143" s="94"/>
      <c r="P143" s="260">
        <f>O143*H143</f>
        <v>0</v>
      </c>
      <c r="Q143" s="260">
        <v>0</v>
      </c>
      <c r="R143" s="260">
        <f>Q143*H143</f>
        <v>0</v>
      </c>
      <c r="S143" s="260">
        <v>0</v>
      </c>
      <c r="T143" s="261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62" t="s">
        <v>167</v>
      </c>
      <c r="AT143" s="262" t="s">
        <v>162</v>
      </c>
      <c r="AU143" s="262" t="s">
        <v>82</v>
      </c>
      <c r="AY143" s="18" t="s">
        <v>160</v>
      </c>
      <c r="BE143" s="154">
        <f>IF(N143="základní",J143,0)</f>
        <v>0</v>
      </c>
      <c r="BF143" s="154">
        <f>IF(N143="snížená",J143,0)</f>
        <v>0</v>
      </c>
      <c r="BG143" s="154">
        <f>IF(N143="zákl. přenesená",J143,0)</f>
        <v>0</v>
      </c>
      <c r="BH143" s="154">
        <f>IF(N143="sníž. přenesená",J143,0)</f>
        <v>0</v>
      </c>
      <c r="BI143" s="154">
        <f>IF(N143="nulová",J143,0)</f>
        <v>0</v>
      </c>
      <c r="BJ143" s="18" t="s">
        <v>82</v>
      </c>
      <c r="BK143" s="154">
        <f>ROUND(I143*H143,2)</f>
        <v>0</v>
      </c>
      <c r="BL143" s="18" t="s">
        <v>167</v>
      </c>
      <c r="BM143" s="262" t="s">
        <v>1029</v>
      </c>
    </row>
    <row r="144" s="2" customFormat="1" ht="37.8" customHeight="1">
      <c r="A144" s="41"/>
      <c r="B144" s="42"/>
      <c r="C144" s="251" t="s">
        <v>267</v>
      </c>
      <c r="D144" s="251" t="s">
        <v>162</v>
      </c>
      <c r="E144" s="252" t="s">
        <v>1030</v>
      </c>
      <c r="F144" s="253" t="s">
        <v>1031</v>
      </c>
      <c r="G144" s="254" t="s">
        <v>682</v>
      </c>
      <c r="H144" s="255">
        <v>1</v>
      </c>
      <c r="I144" s="256"/>
      <c r="J144" s="257">
        <f>ROUND(I144*H144,2)</f>
        <v>0</v>
      </c>
      <c r="K144" s="253" t="s">
        <v>1</v>
      </c>
      <c r="L144" s="44"/>
      <c r="M144" s="258" t="s">
        <v>1</v>
      </c>
      <c r="N144" s="259" t="s">
        <v>40</v>
      </c>
      <c r="O144" s="94"/>
      <c r="P144" s="260">
        <f>O144*H144</f>
        <v>0</v>
      </c>
      <c r="Q144" s="260">
        <v>0</v>
      </c>
      <c r="R144" s="260">
        <f>Q144*H144</f>
        <v>0</v>
      </c>
      <c r="S144" s="260">
        <v>0</v>
      </c>
      <c r="T144" s="261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62" t="s">
        <v>167</v>
      </c>
      <c r="AT144" s="262" t="s">
        <v>162</v>
      </c>
      <c r="AU144" s="262" t="s">
        <v>82</v>
      </c>
      <c r="AY144" s="18" t="s">
        <v>160</v>
      </c>
      <c r="BE144" s="154">
        <f>IF(N144="základní",J144,0)</f>
        <v>0</v>
      </c>
      <c r="BF144" s="154">
        <f>IF(N144="snížená",J144,0)</f>
        <v>0</v>
      </c>
      <c r="BG144" s="154">
        <f>IF(N144="zákl. přenesená",J144,0)</f>
        <v>0</v>
      </c>
      <c r="BH144" s="154">
        <f>IF(N144="sníž. přenesená",J144,0)</f>
        <v>0</v>
      </c>
      <c r="BI144" s="154">
        <f>IF(N144="nulová",J144,0)</f>
        <v>0</v>
      </c>
      <c r="BJ144" s="18" t="s">
        <v>82</v>
      </c>
      <c r="BK144" s="154">
        <f>ROUND(I144*H144,2)</f>
        <v>0</v>
      </c>
      <c r="BL144" s="18" t="s">
        <v>167</v>
      </c>
      <c r="BM144" s="262" t="s">
        <v>1032</v>
      </c>
    </row>
    <row r="145" s="2" customFormat="1" ht="49.05" customHeight="1">
      <c r="A145" s="41"/>
      <c r="B145" s="42"/>
      <c r="C145" s="251" t="s">
        <v>281</v>
      </c>
      <c r="D145" s="251" t="s">
        <v>162</v>
      </c>
      <c r="E145" s="252" t="s">
        <v>1033</v>
      </c>
      <c r="F145" s="253" t="s">
        <v>1034</v>
      </c>
      <c r="G145" s="254" t="s">
        <v>682</v>
      </c>
      <c r="H145" s="255">
        <v>1</v>
      </c>
      <c r="I145" s="256"/>
      <c r="J145" s="257">
        <f>ROUND(I145*H145,2)</f>
        <v>0</v>
      </c>
      <c r="K145" s="253" t="s">
        <v>1</v>
      </c>
      <c r="L145" s="44"/>
      <c r="M145" s="317" t="s">
        <v>1</v>
      </c>
      <c r="N145" s="318" t="s">
        <v>40</v>
      </c>
      <c r="O145" s="319"/>
      <c r="P145" s="320">
        <f>O145*H145</f>
        <v>0</v>
      </c>
      <c r="Q145" s="320">
        <v>0</v>
      </c>
      <c r="R145" s="320">
        <f>Q145*H145</f>
        <v>0</v>
      </c>
      <c r="S145" s="320">
        <v>0</v>
      </c>
      <c r="T145" s="321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62" t="s">
        <v>167</v>
      </c>
      <c r="AT145" s="262" t="s">
        <v>162</v>
      </c>
      <c r="AU145" s="262" t="s">
        <v>82</v>
      </c>
      <c r="AY145" s="18" t="s">
        <v>160</v>
      </c>
      <c r="BE145" s="154">
        <f>IF(N145="základní",J145,0)</f>
        <v>0</v>
      </c>
      <c r="BF145" s="154">
        <f>IF(N145="snížená",J145,0)</f>
        <v>0</v>
      </c>
      <c r="BG145" s="154">
        <f>IF(N145="zákl. přenesená",J145,0)</f>
        <v>0</v>
      </c>
      <c r="BH145" s="154">
        <f>IF(N145="sníž. přenesená",J145,0)</f>
        <v>0</v>
      </c>
      <c r="BI145" s="154">
        <f>IF(N145="nulová",J145,0)</f>
        <v>0</v>
      </c>
      <c r="BJ145" s="18" t="s">
        <v>82</v>
      </c>
      <c r="BK145" s="154">
        <f>ROUND(I145*H145,2)</f>
        <v>0</v>
      </c>
      <c r="BL145" s="18" t="s">
        <v>167</v>
      </c>
      <c r="BM145" s="262" t="s">
        <v>1035</v>
      </c>
    </row>
    <row r="146" s="2" customFormat="1" ht="6.96" customHeight="1">
      <c r="A146" s="41"/>
      <c r="B146" s="69"/>
      <c r="C146" s="70"/>
      <c r="D146" s="70"/>
      <c r="E146" s="70"/>
      <c r="F146" s="70"/>
      <c r="G146" s="70"/>
      <c r="H146" s="70"/>
      <c r="I146" s="70"/>
      <c r="J146" s="70"/>
      <c r="K146" s="70"/>
      <c r="L146" s="44"/>
      <c r="M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</row>
  </sheetData>
  <sheetProtection sheet="1" autoFilter="0" formatColumns="0" formatRows="0" objects="1" scenarios="1" spinCount="100000" saltValue="eTR3qYFnfDzryXSoDYG3/D4La11Uxi9bofyUdovCMG2weCib+rQCl7qv/jPMhgJQQNgUP3Wm1WoL6P1/K85Ofg==" hashValue="1QVtZq8OihMHho7rzXvyotllwwpmTty5K+8oE+JlxjcyMwGTq1pBzuM4ZjE/Qi8MnxBNSjsJhtgwmJA1ALG3ew==" algorithmName="SHA-512" password="CC35"/>
  <autoFilter ref="C126:K145"/>
  <mergeCells count="14">
    <mergeCell ref="E7:H7"/>
    <mergeCell ref="E9:H9"/>
    <mergeCell ref="E18:H18"/>
    <mergeCell ref="E27:H27"/>
    <mergeCell ref="E85:H85"/>
    <mergeCell ref="E87:H87"/>
    <mergeCell ref="D101:F101"/>
    <mergeCell ref="D102:F102"/>
    <mergeCell ref="D103:F103"/>
    <mergeCell ref="D104:F104"/>
    <mergeCell ref="D105:F10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Miroslav Vyskala</dc:creator>
  <cp:lastModifiedBy>Miroslav Vyskala</cp:lastModifiedBy>
  <dcterms:created xsi:type="dcterms:W3CDTF">2020-11-19T08:34:46Z</dcterms:created>
  <dcterms:modified xsi:type="dcterms:W3CDTF">2020-11-19T08:34:59Z</dcterms:modified>
</cp:coreProperties>
</file>